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c78a141834ec79f/Documents/Nancy/APR/Ausgrid/2025/ausgrid_data/"/>
    </mc:Choice>
  </mc:AlternateContent>
  <xr:revisionPtr revIDLastSave="0" documentId="8_{34010665-3889-425C-918D-1A0BF003B753}" xr6:coauthVersionLast="47" xr6:coauthVersionMax="47" xr10:uidLastSave="{00000000-0000-0000-0000-000000000000}"/>
  <bookViews>
    <workbookView xWindow="8070" yWindow="3390" windowWidth="38700" windowHeight="15345" xr2:uid="{1E887EFC-8944-44E8-ADB1-6F4AA2C0F53F}"/>
  </bookViews>
  <sheets>
    <sheet name="System Limitations DAPR" sheetId="2" r:id="rId1"/>
    <sheet name="System Limitations TAPR - STS" sheetId="3" r:id="rId2"/>
    <sheet name="System Limitations TAPR - Lin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8" i="4" l="1"/>
  <c r="BS18" i="4"/>
  <c r="BW17" i="4"/>
  <c r="BS17" i="4"/>
  <c r="BW16" i="4"/>
  <c r="BS16" i="4"/>
  <c r="BW8" i="4"/>
  <c r="BW6" i="4"/>
  <c r="BS6" i="4"/>
  <c r="CB7" i="3"/>
  <c r="BX7" i="3"/>
  <c r="CB6" i="3"/>
  <c r="BL13" i="2"/>
  <c r="AK13" i="2"/>
  <c r="AJ13" i="2"/>
  <c r="AI13" i="2"/>
  <c r="AH13" i="2"/>
  <c r="AG13" i="2"/>
  <c r="V13" i="2"/>
  <c r="U13" i="2"/>
  <c r="T13" i="2"/>
  <c r="S13" i="2"/>
  <c r="R13" i="2"/>
  <c r="AR13" i="2" s="1"/>
  <c r="BL12" i="2"/>
  <c r="AK12" i="2"/>
  <c r="AJ12" i="2"/>
  <c r="AI12" i="2"/>
  <c r="AH12" i="2"/>
  <c r="AG12" i="2"/>
  <c r="V12" i="2"/>
  <c r="U12" i="2"/>
  <c r="T12" i="2"/>
  <c r="S12" i="2"/>
  <c r="R12" i="2"/>
  <c r="BL11" i="2"/>
  <c r="BJ11" i="2"/>
  <c r="BI11" i="2"/>
  <c r="BD11" i="2"/>
  <c r="AP11" i="2"/>
  <c r="AO11" i="2"/>
  <c r="AN11" i="2"/>
  <c r="AM11" i="2"/>
  <c r="AL11" i="2"/>
  <c r="AK11" i="2"/>
  <c r="AJ11" i="2"/>
  <c r="AI11" i="2"/>
  <c r="AH11" i="2"/>
  <c r="AG11" i="2"/>
  <c r="AR11" i="2" s="1"/>
  <c r="V11" i="2"/>
  <c r="U11" i="2"/>
  <c r="T11" i="2"/>
  <c r="S11" i="2"/>
  <c r="R11" i="2"/>
  <c r="BL10" i="2"/>
  <c r="BJ10" i="2"/>
  <c r="BD10" i="2"/>
  <c r="AP10" i="2"/>
  <c r="AO10" i="2"/>
  <c r="AN10" i="2"/>
  <c r="AM10" i="2"/>
  <c r="AL10" i="2"/>
  <c r="AK10" i="2"/>
  <c r="AJ10" i="2"/>
  <c r="AI10" i="2"/>
  <c r="AH10" i="2"/>
  <c r="AG10" i="2"/>
  <c r="V10" i="2"/>
  <c r="U10" i="2"/>
  <c r="T10" i="2"/>
  <c r="S10" i="2"/>
  <c r="R10" i="2"/>
  <c r="BL9" i="2"/>
  <c r="BJ9" i="2"/>
  <c r="BD9" i="2"/>
  <c r="AK9" i="2"/>
  <c r="AJ9" i="2"/>
  <c r="AI9" i="2"/>
  <c r="AH9" i="2"/>
  <c r="AG9" i="2"/>
  <c r="V9" i="2"/>
  <c r="U9" i="2"/>
  <c r="T9" i="2"/>
  <c r="S9" i="2"/>
  <c r="R9" i="2"/>
  <c r="BK8" i="2"/>
  <c r="BJ8" i="2"/>
  <c r="BI8" i="2"/>
  <c r="BD8" i="2"/>
  <c r="AP8" i="2"/>
  <c r="AO8" i="2"/>
  <c r="AN8" i="2"/>
  <c r="AM8" i="2"/>
  <c r="AL8" i="2"/>
  <c r="AK8" i="2"/>
  <c r="AJ8" i="2"/>
  <c r="AI8" i="2"/>
  <c r="AH8" i="2"/>
  <c r="AG8" i="2"/>
  <c r="V8" i="2"/>
  <c r="U8" i="2"/>
  <c r="T8" i="2"/>
  <c r="S8" i="2"/>
  <c r="R8" i="2"/>
  <c r="AK7" i="2"/>
  <c r="AJ7" i="2"/>
  <c r="AI7" i="2"/>
  <c r="AH7" i="2"/>
  <c r="AG7" i="2"/>
  <c r="V7" i="2"/>
  <c r="U7" i="2"/>
  <c r="T7" i="2"/>
  <c r="S7" i="2"/>
  <c r="R7" i="2"/>
  <c r="BK6" i="2"/>
  <c r="BJ6" i="2"/>
  <c r="BI6" i="2"/>
  <c r="BD6" i="2"/>
  <c r="AK6" i="2"/>
  <c r="AJ6" i="2"/>
  <c r="AI6" i="2"/>
  <c r="AH6" i="2"/>
  <c r="AG6" i="2"/>
  <c r="V6" i="2"/>
  <c r="U6" i="2"/>
  <c r="T6" i="2"/>
  <c r="S6" i="2"/>
  <c r="R6" i="2"/>
  <c r="AS13" i="2" l="1"/>
  <c r="AS12" i="2"/>
  <c r="AT13" i="2"/>
  <c r="AU13" i="2"/>
  <c r="AV13" i="2"/>
  <c r="AV12" i="2"/>
  <c r="AT12" i="2"/>
  <c r="AU12" i="2"/>
  <c r="AR12" i="2"/>
  <c r="AV11" i="2"/>
  <c r="AU11" i="2"/>
  <c r="AT11" i="2"/>
  <c r="AS11" i="2"/>
</calcChain>
</file>

<file path=xl/sharedStrings.xml><?xml version="1.0" encoding="utf-8"?>
<sst xmlns="http://schemas.openxmlformats.org/spreadsheetml/2006/main" count="675" uniqueCount="333">
  <si>
    <t>System Limitations DAPR</t>
  </si>
  <si>
    <t>Substation/Feeder Name</t>
  </si>
  <si>
    <t>Peak season</t>
  </si>
  <si>
    <t>Constraint primary driver</t>
  </si>
  <si>
    <t>Location of constraint (start) Latitude</t>
  </si>
  <si>
    <t>Location of constraint (start) Longtitude</t>
  </si>
  <si>
    <t>Location of constraint (end) Latitude</t>
  </si>
  <si>
    <t>Location of constraint (end) Longtitude</t>
  </si>
  <si>
    <t>Asset ID</t>
  </si>
  <si>
    <t>Network Element</t>
  </si>
  <si>
    <t>Residential customers affected</t>
  </si>
  <si>
    <t>Residential customers affected (%)</t>
  </si>
  <si>
    <t xml:space="preserve">  Asset rating
(MVA)
S25/26 or W26</t>
  </si>
  <si>
    <t xml:space="preserve">  Asset rating
(MVA)
S26/27 or W27</t>
  </si>
  <si>
    <t>Asset rating
(MVA)
S27/28 or W28</t>
  </si>
  <si>
    <t>Asset rating
(MVA)
S28/29 or W29</t>
  </si>
  <si>
    <t>Asset rating
(MVA)
S29/30 or W30</t>
  </si>
  <si>
    <t xml:space="preserve">  Asset rating
(MW)
S25/26 or W26</t>
  </si>
  <si>
    <t xml:space="preserve">  Asset rating
(MW)
S26/27 or W27</t>
  </si>
  <si>
    <t>Asset rating
(MW)
S27/28 or W28</t>
  </si>
  <si>
    <t>Asset rating
(MW)
S28/29 or W29</t>
  </si>
  <si>
    <t>Asset rating
(MW)
S29/30 or W30</t>
  </si>
  <si>
    <t>Forecast Demand POE50 (MVA)
S25/26 or W26</t>
  </si>
  <si>
    <t>Forecast Demand POE50 (MVA)
S26/27 or W27</t>
  </si>
  <si>
    <t>Forecast Demand POE50 (MVA)
S27/28 or W28</t>
  </si>
  <si>
    <t>Forecast Demand POE50 (MVA)
S28/29 or W29</t>
  </si>
  <si>
    <t>Forecast Demand POE50 (MVA)
S29/30 or W30</t>
  </si>
  <si>
    <t>Forecast Demand POE10 (MVA)
S25/26 or W26</t>
  </si>
  <si>
    <t>Forecast Demand POE10 (MVA)
S26/27 or W27</t>
  </si>
  <si>
    <t>Forecast Demand POE10 (MVA)
S27/28 or W28</t>
  </si>
  <si>
    <t>Forecast Demand POE10 (MVA)
S28/29 or W29</t>
  </si>
  <si>
    <t>Forecast Demand POE10 (MVA)
S29/30 or W30</t>
  </si>
  <si>
    <t>Forecast Demand POE50 (MW)
S25/26 or W26</t>
  </si>
  <si>
    <t>Forecast Demand POE50 (MW)
S26/27 or W27</t>
  </si>
  <si>
    <t>Forecast Demand POE50 (MW)
S27/28 or W28</t>
  </si>
  <si>
    <t>Forecast Demand POE50 (MW)
S28/29 or W29</t>
  </si>
  <si>
    <t>Forecast Demand POE50 (MW)
S29/30 or W30</t>
  </si>
  <si>
    <t>Forecast Demand POE10 (MW)
S25/26 or W26</t>
  </si>
  <si>
    <t>Forecast Demand POE10 (MW)
S26/27 or W27</t>
  </si>
  <si>
    <t>Forecast Demand POE10 (MW)
S27/28 or W28</t>
  </si>
  <si>
    <t>Forecast Demand POE10 (MW)
S28/29 or W29</t>
  </si>
  <si>
    <t>Forecast Demand POE10 (MW)
S29/30 or W30</t>
  </si>
  <si>
    <t>Voltage level</t>
  </si>
  <si>
    <t>Maximum Load at risk
(MW)
S25/26 or W26</t>
  </si>
  <si>
    <t>Maximum Load at risk
(MW)
S26/27 or W27</t>
  </si>
  <si>
    <t>Maximum Load at risk
(MW)
S27/28 or W28</t>
  </si>
  <si>
    <t>Maximum Load at risk
(MW)
S28/29 or W29</t>
  </si>
  <si>
    <t>Maximum Load at risk
(MW)
S29/30 or W30</t>
  </si>
  <si>
    <t>Energy at risk
(MWh)
S25/26 or W26</t>
  </si>
  <si>
    <t>Energy at risk
(MWh)
S26/27 or W27</t>
  </si>
  <si>
    <t>Energy at risk
(MWh)
S27/28 or W28</t>
  </si>
  <si>
    <t>Energy at risk
(MWh)
S28/29 or W29</t>
  </si>
  <si>
    <t>Energy at risk
(MWh)
S29/30 or W30</t>
  </si>
  <si>
    <t>Preferred network investment</t>
  </si>
  <si>
    <t>Preferred network investment capital cost ($M REAL)</t>
  </si>
  <si>
    <t>Preferred network investment operating cost ($M REAL)</t>
  </si>
  <si>
    <t>Preferred network investment cost accuracy (+ %)</t>
  </si>
  <si>
    <t>Preferred network investment cost accuracy (- %)</t>
  </si>
  <si>
    <t>Proposed timing</t>
  </si>
  <si>
    <t>Demand reduction required to defer investment by 1 year (MVA)</t>
  </si>
  <si>
    <t>Demand reduction required to defer investment by 1 year (MW)</t>
  </si>
  <si>
    <t>Annual Deferral Value ($M)</t>
  </si>
  <si>
    <t>Load transfer capability (MVA)</t>
  </si>
  <si>
    <t>Load transfer capability (MW)</t>
  </si>
  <si>
    <t>Emergency generation</t>
  </si>
  <si>
    <t>Historic use of existing emergency resonponse</t>
  </si>
  <si>
    <t>Project Index</t>
  </si>
  <si>
    <t>Representative Interval Data</t>
  </si>
  <si>
    <t>pf</t>
  </si>
  <si>
    <t>Fdr 386 Surry Hills STS - Darlinghurst Tx 4</t>
  </si>
  <si>
    <t>Summer</t>
  </si>
  <si>
    <t>Asset condition - 33kV feeder</t>
  </si>
  <si>
    <t>Fdr 386</t>
  </si>
  <si>
    <t>Sub-transmission line</t>
  </si>
  <si>
    <t>NA</t>
  </si>
  <si>
    <t>33kV</t>
  </si>
  <si>
    <t>Replace 33kV gas feeders 386 and 389</t>
  </si>
  <si>
    <t>Darlinghurst 33/11kV</t>
  </si>
  <si>
    <t>Fdr 389 Surry Hills STS - Darlinghurst Tx 3</t>
  </si>
  <si>
    <t>Fdr 389</t>
  </si>
  <si>
    <t>Combined with Fdr 386 Surry Hills STS - Darlinghurst Tx4</t>
  </si>
  <si>
    <t>Botany ZS</t>
  </si>
  <si>
    <t>Asset condition - 11kV switchgear</t>
  </si>
  <si>
    <t>ZN340</t>
  </si>
  <si>
    <t>Zone Substation</t>
  </si>
  <si>
    <t>11kV</t>
  </si>
  <si>
    <t>Replace 11kV compound switchgear at Botany zone substation</t>
  </si>
  <si>
    <t>Botany 33/11kV</t>
  </si>
  <si>
    <t xml:space="preserve">Willoughby STS </t>
  </si>
  <si>
    <t>Asset Condition - 33kV switchgear</t>
  </si>
  <si>
    <t>TS7220</t>
  </si>
  <si>
    <t>Sub-transmission Substation</t>
  </si>
  <si>
    <t>Replacement of 33kV switchgear at Willoughby STS</t>
  </si>
  <si>
    <t>Willoughby 132/33kV</t>
  </si>
  <si>
    <t>Merewether STS</t>
  </si>
  <si>
    <t>TS00405</t>
  </si>
  <si>
    <t>Replacement of 33kV switchgear at Merewether STS</t>
  </si>
  <si>
    <t>Merewether 13233kV</t>
  </si>
  <si>
    <t>Blakehurst ZS</t>
  </si>
  <si>
    <t>ZN10991</t>
  </si>
  <si>
    <t>Transfer all load to Kogarah zone substation and decommission Blakehurst zone substation and associated 33kV gas cables</t>
  </si>
  <si>
    <t>Blakehurst 33/11kV</t>
  </si>
  <si>
    <t>Fdr 769 Peakhurst STS - Blakehurst</t>
  </si>
  <si>
    <t>Asset Condition - 33kV feeder</t>
  </si>
  <si>
    <t>Fdr 769</t>
  </si>
  <si>
    <t>Fdr 770 Peakhurst STS - Blakehurst</t>
  </si>
  <si>
    <t>Fdr 770</t>
  </si>
  <si>
    <t>Combined with Fdr 769 Peakhurst STS - Blakehurst</t>
  </si>
  <si>
    <t>`</t>
  </si>
  <si>
    <t>System Limitations TAPR - STS</t>
  </si>
  <si>
    <t>Connection point ID</t>
  </si>
  <si>
    <t xml:space="preserve">Constraint primary driver  </t>
  </si>
  <si>
    <t>Constraint investment type</t>
  </si>
  <si>
    <t>Constrained connection point (Latitude)</t>
  </si>
  <si>
    <t>Constrained connection point (Longitude)</t>
  </si>
  <si>
    <t>Annual energy of residential customers affected (MWh)</t>
  </si>
  <si>
    <t>Peak demand of residential customers affected (MW)</t>
  </si>
  <si>
    <t>Annual energy of industrial customers affected (MWh)</t>
  </si>
  <si>
    <t>Peak demand of industrial customers affected (MW)</t>
  </si>
  <si>
    <t>Annual energy of commercial customers affected (MWh)</t>
  </si>
  <si>
    <t>Peak demand of commercial customers affected (MW)</t>
  </si>
  <si>
    <t>Forecast P50 Max Demand on max demand day (MVA) &amp;
S25/26 or W26</t>
  </si>
  <si>
    <t>Forecast P50 Max Demand on max demand day (MVA) &amp;
S26/27 or W27</t>
  </si>
  <si>
    <t>Forecast P50 Max Demand on max demand day (MVA) &amp;
S27/28 or W28</t>
  </si>
  <si>
    <t>Forecast P50 Max Demand on max demand day (MVA) &amp;
S28/29 or W29</t>
  </si>
  <si>
    <t>Forecast P50 Max Demand on max demand day (MVA) &amp;
S29/30 or W30</t>
  </si>
  <si>
    <t>Forecast P50 Max Demand on max demand day (MVA) &amp;
S30/31 or W31</t>
  </si>
  <si>
    <t>Forecast P50 Max Demand on max demand day (MVA) &amp;
S31/32 or W32</t>
  </si>
  <si>
    <t>Forecast P50 Max Demand on max demand day (MVA)&amp;
S32/33 or W33</t>
  </si>
  <si>
    <t>Forecast P50 Max Demand on max demand day (MVA)&amp;
S33/34 or W34</t>
  </si>
  <si>
    <t>Forecast P50 Max Demand on max demand day (MVA)&amp;
S34/35 or W35</t>
  </si>
  <si>
    <t>Forecast P10 Max Demand on max demand day (MVA)
S25/26 or W26</t>
  </si>
  <si>
    <t>Forecast P10 Max Demand on max demand day (MVA)
S26/27 or W27</t>
  </si>
  <si>
    <t>Forecast P10 Max Demand on max demand day (MVA)
S27/28 or W28</t>
  </si>
  <si>
    <t>Forecast P10 Max Demand on max demand day (MVA)
S28/29 or W29</t>
  </si>
  <si>
    <t>Forecast P10 Max Demand on max demand day (MVA)
S29/30 or W30</t>
  </si>
  <si>
    <t>Forecast P10 Max Demand on max demand day (MVA)
S30/31 or W31</t>
  </si>
  <si>
    <t>Forecast P10 Max Demand on max demand day (MVA)
S31/32 or W32</t>
  </si>
  <si>
    <t>Forecast P10 Max Demand on max demand day (MVA)
S32/33 or W33</t>
  </si>
  <si>
    <t>Forecast P10 Max Demand on max demand day (MVA)
S33/34 or W34</t>
  </si>
  <si>
    <t>Forecast P10 Max Demand on max demand day (MVA)
S34/35 or W35</t>
  </si>
  <si>
    <t>Forecast P50 Max Demand on min demand day (MW)
S25/26 or W26</t>
  </si>
  <si>
    <t>Forecast P50 Max Demand on min demand day (MW)
S26/27 or W27</t>
  </si>
  <si>
    <t>Forecast P50 Max Demand on min demand day (MW)
S27/28 or W28</t>
  </si>
  <si>
    <t>Forecast P50 Max Demand on min demand day (MW)
S28/29 or W29</t>
  </si>
  <si>
    <t>Forecast P50 Max Demand on min demand day (MW)
S29/30 or W30</t>
  </si>
  <si>
    <t>Forecast P50 Max Demand on min demand day (MW)
S30/31 or W31</t>
  </si>
  <si>
    <t>Forecast P50 Max Demand on min demand day (MW)
S31/32 or W32</t>
  </si>
  <si>
    <t>Forecast P50 Max Demand on min demand day (MW)
S32/33 or W33</t>
  </si>
  <si>
    <t>Forecast P50 Max Demand on min demand day (MW)
S33/34 or W34</t>
  </si>
  <si>
    <t>Forecast P50 Max Demand on min demand day (MW)
S34/35 or W35</t>
  </si>
  <si>
    <t>Forecast P10 Max Demand on min demand day (MW)
S25/26 or W26</t>
  </si>
  <si>
    <t>Forecast P10 Max Demand on min demand day (MW)
S26/27 or W27</t>
  </si>
  <si>
    <t>Forecast P10 Max Demand on min demand day (MW)
S27/28 or W28</t>
  </si>
  <si>
    <t>Forecast P10 Max Demand on min demand day (MW)
S28/29 or W29</t>
  </si>
  <si>
    <t>Forecast P10 Max Demand on min demand day (MW)
S29/30 or W30</t>
  </si>
  <si>
    <t>Forecast P10 Max Demand on min demand day (MW)
S30/31 or W31</t>
  </si>
  <si>
    <t>Forecast P10 Max Demand on min demand day (MW)
S31/32 or W32</t>
  </si>
  <si>
    <t>Forecast P10 Max Demand on min demand day (MW)
S32/33 or W33</t>
  </si>
  <si>
    <t>Forecast P10 Max Demand on min demand day (MW)
S33/34 or W34</t>
  </si>
  <si>
    <t>Forecast P10 Max Demand on min demand day (MW)
S34/35 or W35</t>
  </si>
  <si>
    <t>Voltage level (kV)</t>
  </si>
  <si>
    <t>Maximum Load at risk per year (MVA)
S25/26 or W26</t>
  </si>
  <si>
    <t>Maximum Load at risk per year (MVA)
S26/27 or W27</t>
  </si>
  <si>
    <t>Maximum Load at risk per year (MVA)
S27/28 or W28</t>
  </si>
  <si>
    <t>Maximum Load at risk per year (MVA)
S28/29 or W29</t>
  </si>
  <si>
    <t>Maximum Load at risk per year (MVA)
S29/30 or W30</t>
  </si>
  <si>
    <t>Maximum Load at risk per year (MVA)
S30/31 or W31</t>
  </si>
  <si>
    <t>Maximum Load at risk per year (MVA)
S31/32 or W32</t>
  </si>
  <si>
    <t>Maximum Load at risk per year (MVA)
S32/33 or W33</t>
  </si>
  <si>
    <t>Maximum Load at risk per year (MVA)
S33/34 or W34</t>
  </si>
  <si>
    <t>Maximum Load at risk per year (MVA)
S34/35 or W35</t>
  </si>
  <si>
    <t>Maximum Load at risk per year (MW)
S25/26 or W26</t>
  </si>
  <si>
    <t>Maximum Load at risk per year (MW)
S26/27 or W27</t>
  </si>
  <si>
    <t>Maximum Load at risk per year (MW)
S27/28 or W28</t>
  </si>
  <si>
    <t>Maximum Load at risk per year (MW)
S28/29 or W29</t>
  </si>
  <si>
    <t>Maximum Load at risk per year (MW)
S29/30 or W30</t>
  </si>
  <si>
    <t>Maximum Load at risk per year (MW)
S30/31 or W31</t>
  </si>
  <si>
    <t>Maximum Load at risk per year (MW)
S31/32 or W32</t>
  </si>
  <si>
    <t>Maximum Load at risk per year (MW)
S32/33 or W33</t>
  </si>
  <si>
    <t>Maximum Load at risk per year (MW)
S33/34 or W34</t>
  </si>
  <si>
    <t>Maximum Load at risk per year (MW)
S34/35 or W35</t>
  </si>
  <si>
    <t>Preferred investment - Description</t>
  </si>
  <si>
    <t>Preferred investment - Capital cost ($M REAL)</t>
  </si>
  <si>
    <t>Preferred investment - Annual operating cost ($M REAL)</t>
  </si>
  <si>
    <t xml:space="preserve">Preferred investment - Cost accuracy  </t>
  </si>
  <si>
    <t xml:space="preserve">Preferred investment - Proposed timing  </t>
  </si>
  <si>
    <t>Annual Deferral Value ($M REAL)</t>
  </si>
  <si>
    <t>Load transfer capacity (MVA)</t>
  </si>
  <si>
    <t>Historic connection point rating (MVA)
S22/23 or W23</t>
  </si>
  <si>
    <t>Historic connection point rating (MVA)
S23/24 or W24</t>
  </si>
  <si>
    <t>Historic connection point rating (MVA)
S24/25 or W25</t>
  </si>
  <si>
    <t>Limitation asset</t>
  </si>
  <si>
    <t>Unplanned outages</t>
  </si>
  <si>
    <t>Maximum fault level (MVA)</t>
  </si>
  <si>
    <t>Annual economic cost of constraint ($constant)
S25/26 or W26</t>
  </si>
  <si>
    <t>Annual economic cost of constraint ($constant)
S26/27 or W27</t>
  </si>
  <si>
    <t>Annual economic cost of constraint ($constant)
S27/28 or W28</t>
  </si>
  <si>
    <t>Annual economic cost of constraint ($constant)
S28/29 or W29</t>
  </si>
  <si>
    <t>Annual economic cost of constraint ($constant)
S29/30 or W30</t>
  </si>
  <si>
    <t>Annual economic cost of constraint ($constant)
S30/31 or W31</t>
  </si>
  <si>
    <t>Annual economic cost of constraint ($constant)
S31/32 or W32</t>
  </si>
  <si>
    <t>Annual economic cost of constraint ($constant)
S32/33 or W33</t>
  </si>
  <si>
    <t>Annual economic cost of constraint ($constant)
S33/34 or W34</t>
  </si>
  <si>
    <t>Annual economic cost of constraint ($constant)
S34/35 or W35</t>
  </si>
  <si>
    <t>VCR ($/MWh)</t>
  </si>
  <si>
    <t>Annual EUE (MWh)
S25/26 or W26</t>
  </si>
  <si>
    <t>Annual EUE (MWh)
S26/27 or W27</t>
  </si>
  <si>
    <t>Annual EUE (MWh)
S27/28 or W28</t>
  </si>
  <si>
    <t>Annual EUE (MWh)
S28/29 or W29</t>
  </si>
  <si>
    <t>Annual EUE (MWh)
S29/30 or W30</t>
  </si>
  <si>
    <t>Annual EUE (MWh)
S30/31 or W31</t>
  </si>
  <si>
    <t>Annual EUE (MWh)
S31/32 or W32</t>
  </si>
  <si>
    <t>Annual EUE (MWh)
S32/33 or W33</t>
  </si>
  <si>
    <t>Annual EUE (MWh)
S33/34 or W34</t>
  </si>
  <si>
    <t>Annual EUE (MWh)
S34/35 or W35</t>
  </si>
  <si>
    <t>Project Index for additional data%</t>
  </si>
  <si>
    <t>Wallumatta STS (Macquarie Park)</t>
  </si>
  <si>
    <t>Load growth - Substation capacity and connection points</t>
  </si>
  <si>
    <t>N/A</t>
  </si>
  <si>
    <t>Establish New Wallumatta STS</t>
  </si>
  <si>
    <t>+/-30%</t>
  </si>
  <si>
    <t>Transformer and 33kV switchgear</t>
  </si>
  <si>
    <t>Mascot East</t>
  </si>
  <si>
    <t xml:space="preserve">	-33.914409</t>
  </si>
  <si>
    <t>Establish New Mascot East switching station</t>
  </si>
  <si>
    <t>132kV feeder</t>
  </si>
  <si>
    <r>
      <rPr>
        <vertAlign val="superscript"/>
        <sz val="12"/>
        <color theme="1"/>
        <rFont val="Aptos Narrow"/>
        <family val="2"/>
        <scheme val="minor"/>
      </rPr>
      <t>%</t>
    </r>
    <r>
      <rPr>
        <sz val="11"/>
        <color theme="1"/>
        <rFont val="Aptos Narrow"/>
        <family val="2"/>
        <scheme val="minor"/>
      </rPr>
      <t>Additional data includes:</t>
    </r>
  </si>
  <si>
    <t xml:space="preserve"> - Forecast daily demand profile on maximum demand day</t>
  </si>
  <si>
    <t xml:space="preserve"> - Forecast daily demand profile on minimum demand day</t>
  </si>
  <si>
    <t xml:space="preserve"> - Connection point load duration curve</t>
  </si>
  <si>
    <t xml:space="preserve"> - Interval data</t>
  </si>
  <si>
    <t>System Limitations TAPR - Lines</t>
  </si>
  <si>
    <t>Transmission line ID</t>
  </si>
  <si>
    <t xml:space="preserve">Location of constraint (start) Latitude </t>
  </si>
  <si>
    <t xml:space="preserve">Location of constraint (start) Longitude </t>
  </si>
  <si>
    <t>Location of constraint (end) Longitude</t>
  </si>
  <si>
    <t>Asset rating (MVA)
S25/26 or W26</t>
  </si>
  <si>
    <t>Asset rating (MVA)
S26/27 or W27</t>
  </si>
  <si>
    <t>Asset rating (MVA)
S27/28 or W28</t>
  </si>
  <si>
    <t>Asset rating (MVA)
S28/29 or W29</t>
  </si>
  <si>
    <t>Asset rating (MVA)
S29/30 or W30</t>
  </si>
  <si>
    <t>Asset rating (MVA)
S30/31 or W31</t>
  </si>
  <si>
    <t>Asset rating (MVA)
S31/32 or W32</t>
  </si>
  <si>
    <t>Asset rating (MVA)
S32/33 or W33</t>
  </si>
  <si>
    <t>Asset rating (MVA)
S33/34 or W34</t>
  </si>
  <si>
    <t>Asset rating (MVA)
S34/35 or W35</t>
  </si>
  <si>
    <t>Forecast Demand P50 (MVA)
S25/26 or W26</t>
  </si>
  <si>
    <t>Forecast Demand P50 (MVA)
S26/27 or W27</t>
  </si>
  <si>
    <t>Forecast Demand P50 (MVA)
S27/28 or W28</t>
  </si>
  <si>
    <t>Forecast Demand P50 (MVA)
S28/29 or W29</t>
  </si>
  <si>
    <t>Forecast Demand P50 (MVA)
S29/30 or W30</t>
  </si>
  <si>
    <t>Forecast Demand P50 (MVA)
S30/31 or W31</t>
  </si>
  <si>
    <t>Forecast Demand P50 (MVA)
S31/32 or W32</t>
  </si>
  <si>
    <t>Forecast Demand P50 (MVA)
S32/33 or W33</t>
  </si>
  <si>
    <t>Forecast Demand P50 (MVA)
S33/34 or W34</t>
  </si>
  <si>
    <t>Forecast Demand P50 (MVA)
S34/35 or W35</t>
  </si>
  <si>
    <t>Forecast Demand P10 (MVA)
S25/26 or W26</t>
  </si>
  <si>
    <t>Forecast Demand P10 (MVA)
S26/27 or W27</t>
  </si>
  <si>
    <t>Forecast Demand P10 (MVA)
S27/28 or W28</t>
  </si>
  <si>
    <t>Forecast Demand P10 (MVA)
S28/29 or W29</t>
  </si>
  <si>
    <t>Forecast Demand P10 (MVA)
S29/30 or W30</t>
  </si>
  <si>
    <t>Forecast Demand P10 (MVA)
S30/31 or W31</t>
  </si>
  <si>
    <t>Forecast Demand P10 (MVA)
S31/32 or W32</t>
  </si>
  <si>
    <t>Forecast Demand P10 (MVA)
S32/33 or W33</t>
  </si>
  <si>
    <t>Forecast Demand P10 (MVA)
S33/34 or W34</t>
  </si>
  <si>
    <t>Forecast Demand P10 (MVA)
S34/35 or W35</t>
  </si>
  <si>
    <t xml:space="preserve">Voltage level  </t>
  </si>
  <si>
    <t>Maximum Load at risk per year (MVA)*
S25/26 or W26</t>
  </si>
  <si>
    <t>Maximum Load at risk per year (MVA)*
S26/27 or W27</t>
  </si>
  <si>
    <t>Maximum Load at risk per year (MVA)*
S27/28 or W28</t>
  </si>
  <si>
    <t>Maximum Load at risk per year (MVA)*
S28/29 or W29</t>
  </si>
  <si>
    <t>Maximum Load at risk per year (MVA)*
S29/30 or W30</t>
  </si>
  <si>
    <t>Maximum Load at risk per year (MVA)*
S30/31 or W31</t>
  </si>
  <si>
    <t>Maximum Load at risk per year (MVA)*
S31/32 or W32</t>
  </si>
  <si>
    <t>Maximum Load at risk per year (MVA)*
S32/33 or W33</t>
  </si>
  <si>
    <t>Maximum Load at risk per year (MVA)*
S33/34 or W34</t>
  </si>
  <si>
    <t>Maximum Load at risk per year (MVA)*
S34/35 or W35</t>
  </si>
  <si>
    <t>Maximum Load at risk per year (MW)*
S25/26 or W26</t>
  </si>
  <si>
    <t>Maximum Load at risk per year (MW)*
S26/27 or W27</t>
  </si>
  <si>
    <t>Maximum Load at risk per year (MW)*
S27/28 or W28</t>
  </si>
  <si>
    <t>Maximum Load at risk per year (MW)*
S28/29 or W29</t>
  </si>
  <si>
    <t>Maximum Load at risk per year (MW)*
S29/30 or W30</t>
  </si>
  <si>
    <t>Maximum Load at risk per year (MW)*
S30/31 or W31</t>
  </si>
  <si>
    <t>Maximum Load at risk per year (MW)*
S31/32 or W32</t>
  </si>
  <si>
    <t>Maximum Load at risk per year (MW)*
S32/33 or W33</t>
  </si>
  <si>
    <t>Maximum Load at risk per year (MW)*
S33/34 or W34</t>
  </si>
  <si>
    <t>Maximum Load at risk per year (MW)*
S34/35 or W35</t>
  </si>
  <si>
    <t>Energy at risk (MWh)
S25/26 or W26</t>
  </si>
  <si>
    <t>Energy at risk (MWh)
S26/27 or W27</t>
  </si>
  <si>
    <t>Energy at risk (MWh)
S27/28 or W28</t>
  </si>
  <si>
    <t>Energy at risk (MWh)
S28/29 or W29</t>
  </si>
  <si>
    <t>Energy at risk (MWh)
S29/30 or W30</t>
  </si>
  <si>
    <t>Energy at risk (MWh)
S30/31 or W31</t>
  </si>
  <si>
    <t>Energy at risk (MWh)
S31/32 or W32</t>
  </si>
  <si>
    <t>Energy at risk (MWh)
S32/33 or W33</t>
  </si>
  <si>
    <t>Energy at risk (MWh)
S33/34 or W34</t>
  </si>
  <si>
    <t>Energy at risk (MWh)
S34/35 or W35</t>
  </si>
  <si>
    <t>Historic line rating (MVA)
S22/23 or W23</t>
  </si>
  <si>
    <t>Historic line rating (MVA)
S23/24 or W24</t>
  </si>
  <si>
    <t>Historic line rating (MVA)
S24/25 or W25</t>
  </si>
  <si>
    <t>Annual costraint duration (hours)#</t>
  </si>
  <si>
    <t>Constraint duration on peak demand day (hours)#</t>
  </si>
  <si>
    <t>Project Index for interval data</t>
  </si>
  <si>
    <t>Fdr 91A - Beaconsfield BSP to St Peters ZS</t>
  </si>
  <si>
    <t>Asset condition - 132kV feeder</t>
  </si>
  <si>
    <t>132kV</t>
  </si>
  <si>
    <t>Replace with new 132kV feeder from Beaconsfield BSP to St Peters ZS</t>
  </si>
  <si>
    <t>Fdr 91B - Beaconsfield BSP to St Peters ZS</t>
  </si>
  <si>
    <t>Combined with Fdr 91A - Beaconsfield BSP to St Peters ZS</t>
  </si>
  <si>
    <t>Fdr 91X/1 - Beaconsfield BSP to Marrickville ZS</t>
  </si>
  <si>
    <t>Re-arrange connections at Marrickville ZS to allow retirement of 132kV feeder 91X/1</t>
  </si>
  <si>
    <t>-</t>
  </si>
  <si>
    <t>Fdr 91Y/1 - Beaconsfield BSP to Marrickville ZS</t>
  </si>
  <si>
    <t>Combined with Fdr 91X/1 - Beaconsfield BSP to Marrickville ZS</t>
  </si>
  <si>
    <t>Re-arrange connections at Marrickville ZS to allow retirement of 132kV feeder 91Y/1</t>
  </si>
  <si>
    <t>Fdr 91X/2 - Chullora STSS to Marrickville ZS</t>
  </si>
  <si>
    <t>Refer to RIT-T for joint Transgrid and Ausgrid project Powering Sydney's Future</t>
  </si>
  <si>
    <t>Fdr 91Y/2 - Chullora STSS to Marrickville ZS</t>
  </si>
  <si>
    <t>Combined with Fdr 91X/2 - Chullora STSS to Marrickville ZS</t>
  </si>
  <si>
    <t>Fdr 92C - Chullora STSS to St Peters ZS</t>
  </si>
  <si>
    <t>Fdr 92X - Chullora STSS to St Peters ZS</t>
  </si>
  <si>
    <t>Fdr 90T/1 - Haymarket BSP to Green Square ZS</t>
  </si>
  <si>
    <t>Fdr 9S2 - Beaconsfield BSP to Haymarket BSP</t>
  </si>
  <si>
    <t>Fdr 9FF - Beaconsfield BSP to Bunnerong North STS</t>
  </si>
  <si>
    <t>Replace oil cable with new 132kV feeder from Beaconsfield BSP to Mill Pond Rd</t>
  </si>
  <si>
    <t>Fdr 9SE - Beaconsfield BSP to Green Square ZS</t>
  </si>
  <si>
    <t>Replace with new 132kV feeder from Beaconsfield BSP to Green Square ZS</t>
  </si>
  <si>
    <t>Fdr 270 - Kingsford ZS to Maroubra ZS</t>
  </si>
  <si>
    <t xml:space="preserve">	-33.927248</t>
  </si>
  <si>
    <t>Replace with two new 132kV feeders (Bunnerong STSS - Kingsford ZS, Maroubra ZS - Clovelly ZS) and decommission 132kV feeder 262</t>
  </si>
  <si>
    <t>*Maximum load at risk is provided for credible contingencies and only assumes committed projects</t>
  </si>
  <si>
    <t>#Constraint duration provided for year of proposed timing of preferred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</si>
</sst>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0"/>
    <numFmt numFmtId="165" formatCode="0.0"/>
    <numFmt numFmtId="166" formatCode="&quot;$&quot;#,##0.0;[Red]\-&quot;$&quot;#,##0.0"/>
    <numFmt numFmtId="167" formatCode="0.0000"/>
    <numFmt numFmtId="168" formatCode="0.000%"/>
    <numFmt numFmtId="169" formatCode="0.000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5"/>
      <name val="Aptos Narrow"/>
      <family val="2"/>
      <scheme val="minor"/>
    </font>
    <font>
      <b/>
      <sz val="15"/>
      <color theme="0"/>
      <name val="Aptos Narrow"/>
      <family val="2"/>
      <scheme val="minor"/>
    </font>
    <font>
      <sz val="12"/>
      <name val="Calibri"/>
      <family val="2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7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horizontal="left"/>
    </xf>
    <xf numFmtId="9" fontId="0" fillId="2" borderId="0" xfId="2" applyFont="1" applyFill="1"/>
    <xf numFmtId="0" fontId="3" fillId="3" borderId="1" xfId="1" applyFont="1" applyFill="1" applyBorder="1" applyAlignment="1">
      <alignment vertical="center" wrapText="1"/>
    </xf>
    <xf numFmtId="9" fontId="3" fillId="3" borderId="1" xfId="2" applyFont="1" applyFill="1" applyBorder="1" applyAlignment="1">
      <alignment vertical="center" wrapText="1"/>
    </xf>
    <xf numFmtId="0" fontId="1" fillId="4" borderId="1" xfId="1" applyFill="1" applyBorder="1"/>
    <xf numFmtId="0" fontId="1" fillId="5" borderId="1" xfId="1" applyFill="1" applyBorder="1"/>
    <xf numFmtId="17" fontId="1" fillId="5" borderId="1" xfId="1" applyNumberFormat="1" applyFill="1" applyBorder="1"/>
    <xf numFmtId="164" fontId="1" fillId="6" borderId="1" xfId="1" applyNumberFormat="1" applyFill="1" applyBorder="1"/>
    <xf numFmtId="0" fontId="1" fillId="6" borderId="1" xfId="1" applyFill="1" applyBorder="1"/>
    <xf numFmtId="3" fontId="1" fillId="7" borderId="2" xfId="1" applyNumberFormat="1" applyFill="1" applyBorder="1" applyAlignment="1">
      <alignment horizontal="center" vertical="center"/>
    </xf>
    <xf numFmtId="9" fontId="0" fillId="7" borderId="2" xfId="2" applyFont="1" applyFill="1" applyBorder="1" applyAlignment="1">
      <alignment horizontal="center" vertical="center"/>
    </xf>
    <xf numFmtId="165" fontId="1" fillId="5" borderId="1" xfId="1" applyNumberFormat="1" applyFill="1" applyBorder="1"/>
    <xf numFmtId="166" fontId="1" fillId="8" borderId="3" xfId="1" applyNumberFormat="1" applyFill="1" applyBorder="1" applyAlignment="1">
      <alignment horizontal="center" vertical="center"/>
    </xf>
    <xf numFmtId="8" fontId="1" fillId="8" borderId="3" xfId="1" applyNumberFormat="1" applyFill="1" applyBorder="1" applyAlignment="1">
      <alignment horizontal="center" vertical="center"/>
    </xf>
    <xf numFmtId="9" fontId="1" fillId="8" borderId="1" xfId="1" applyNumberFormat="1" applyFill="1" applyBorder="1" applyAlignment="1">
      <alignment horizontal="center" vertical="center"/>
    </xf>
    <xf numFmtId="17" fontId="1" fillId="8" borderId="3" xfId="1" applyNumberFormat="1" applyFill="1" applyBorder="1" applyAlignment="1">
      <alignment horizontal="center" vertical="center"/>
    </xf>
    <xf numFmtId="0" fontId="1" fillId="9" borderId="2" xfId="1" applyFill="1" applyBorder="1" applyAlignment="1">
      <alignment horizontal="center" vertical="center"/>
    </xf>
    <xf numFmtId="165" fontId="1" fillId="9" borderId="2" xfId="1" applyNumberFormat="1" applyFill="1" applyBorder="1" applyAlignment="1">
      <alignment horizontal="center" vertical="center"/>
    </xf>
    <xf numFmtId="8" fontId="1" fillId="9" borderId="2" xfId="1" applyNumberFormat="1" applyFill="1" applyBorder="1" applyAlignment="1">
      <alignment horizontal="center"/>
    </xf>
    <xf numFmtId="167" fontId="1" fillId="5" borderId="1" xfId="1" applyNumberFormat="1" applyFill="1" applyBorder="1"/>
    <xf numFmtId="0" fontId="1" fillId="7" borderId="4" xfId="1" applyFill="1" applyBorder="1" applyAlignment="1">
      <alignment horizontal="center" vertical="center"/>
    </xf>
    <xf numFmtId="9" fontId="0" fillId="7" borderId="4" xfId="2" applyFont="1" applyFill="1" applyBorder="1" applyAlignment="1">
      <alignment horizontal="center" vertical="center"/>
    </xf>
    <xf numFmtId="0" fontId="1" fillId="5" borderId="5" xfId="1" applyFill="1" applyBorder="1" applyAlignment="1">
      <alignment horizontal="center"/>
    </xf>
    <xf numFmtId="0" fontId="1" fillId="5" borderId="6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166" fontId="1" fillId="8" borderId="4" xfId="1" applyNumberFormat="1" applyFill="1" applyBorder="1" applyAlignment="1">
      <alignment horizontal="center" vertical="center"/>
    </xf>
    <xf numFmtId="8" fontId="1" fillId="8" borderId="4" xfId="1" applyNumberFormat="1" applyFill="1" applyBorder="1" applyAlignment="1">
      <alignment horizontal="center" vertical="center"/>
    </xf>
    <xf numFmtId="17" fontId="1" fillId="8" borderId="4" xfId="1" applyNumberFormat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/>
    </xf>
    <xf numFmtId="165" fontId="1" fillId="9" borderId="4" xfId="1" applyNumberFormat="1" applyFill="1" applyBorder="1" applyAlignment="1">
      <alignment horizontal="center" vertical="center"/>
    </xf>
    <xf numFmtId="8" fontId="1" fillId="9" borderId="4" xfId="1" applyNumberFormat="1" applyFill="1" applyBorder="1" applyAlignment="1">
      <alignment horizontal="center"/>
    </xf>
    <xf numFmtId="0" fontId="1" fillId="5" borderId="5" xfId="1" applyFill="1" applyBorder="1" applyAlignment="1">
      <alignment horizontal="center" wrapText="1"/>
    </xf>
    <xf numFmtId="0" fontId="1" fillId="5" borderId="7" xfId="1" applyFill="1" applyBorder="1" applyAlignment="1">
      <alignment horizontal="center" wrapText="1"/>
    </xf>
    <xf numFmtId="3" fontId="1" fillId="7" borderId="1" xfId="1" applyNumberFormat="1" applyFill="1" applyBorder="1" applyAlignment="1">
      <alignment horizontal="center" vertical="center"/>
    </xf>
    <xf numFmtId="9" fontId="0" fillId="7" borderId="1" xfId="2" applyFont="1" applyFill="1" applyBorder="1" applyAlignment="1">
      <alignment horizontal="center" vertical="center"/>
    </xf>
    <xf numFmtId="166" fontId="1" fillId="8" borderId="1" xfId="1" applyNumberFormat="1" applyFill="1" applyBorder="1" applyAlignment="1">
      <alignment horizontal="center" vertical="center"/>
    </xf>
    <xf numFmtId="8" fontId="1" fillId="8" borderId="1" xfId="1" applyNumberFormat="1" applyFill="1" applyBorder="1" applyAlignment="1">
      <alignment horizontal="center" vertical="center"/>
    </xf>
    <xf numFmtId="17" fontId="1" fillId="8" borderId="1" xfId="1" applyNumberFormat="1" applyFill="1" applyBorder="1" applyAlignment="1">
      <alignment horizontal="center" vertical="center"/>
    </xf>
    <xf numFmtId="0" fontId="1" fillId="9" borderId="1" xfId="1" applyFill="1" applyBorder="1" applyAlignment="1">
      <alignment horizontal="center"/>
    </xf>
    <xf numFmtId="165" fontId="1" fillId="9" borderId="1" xfId="1" applyNumberFormat="1" applyFill="1" applyBorder="1" applyAlignment="1">
      <alignment horizontal="center"/>
    </xf>
    <xf numFmtId="8" fontId="1" fillId="9" borderId="1" xfId="1" applyNumberFormat="1" applyFill="1" applyBorder="1" applyAlignment="1">
      <alignment horizontal="center"/>
    </xf>
    <xf numFmtId="0" fontId="4" fillId="10" borderId="0" xfId="1" applyFont="1" applyFill="1"/>
    <xf numFmtId="165" fontId="1" fillId="5" borderId="4" xfId="1" applyNumberFormat="1" applyFill="1" applyBorder="1"/>
    <xf numFmtId="8" fontId="1" fillId="8" borderId="1" xfId="1" applyNumberFormat="1" applyFill="1" applyBorder="1" applyAlignment="1">
      <alignment horizontal="center"/>
    </xf>
    <xf numFmtId="17" fontId="1" fillId="8" borderId="1" xfId="1" applyNumberFormat="1" applyFill="1" applyBorder="1" applyAlignment="1">
      <alignment horizontal="center"/>
    </xf>
    <xf numFmtId="0" fontId="1" fillId="11" borderId="1" xfId="1" applyFill="1" applyBorder="1" applyAlignment="1">
      <alignment horizontal="center"/>
    </xf>
    <xf numFmtId="8" fontId="1" fillId="11" borderId="1" xfId="1" applyNumberFormat="1" applyFill="1" applyBorder="1" applyAlignment="1">
      <alignment horizontal="center"/>
    </xf>
    <xf numFmtId="2" fontId="1" fillId="5" borderId="1" xfId="1" applyNumberFormat="1" applyFill="1" applyBorder="1"/>
    <xf numFmtId="0" fontId="5" fillId="5" borderId="2" xfId="1" applyFont="1" applyFill="1" applyBorder="1" applyAlignment="1">
      <alignment wrapText="1"/>
    </xf>
    <xf numFmtId="8" fontId="1" fillId="8" borderId="2" xfId="1" applyNumberFormat="1" applyFill="1" applyBorder="1" applyAlignment="1">
      <alignment horizontal="center" vertical="center"/>
    </xf>
    <xf numFmtId="9" fontId="1" fillId="8" borderId="2" xfId="1" applyNumberFormat="1" applyFill="1" applyBorder="1" applyAlignment="1">
      <alignment horizontal="center" vertical="center"/>
    </xf>
    <xf numFmtId="17" fontId="1" fillId="8" borderId="2" xfId="1" applyNumberFormat="1" applyFill="1" applyBorder="1" applyAlignment="1">
      <alignment horizontal="center" vertical="center"/>
    </xf>
    <xf numFmtId="8" fontId="1" fillId="9" borderId="2" xfId="1" applyNumberFormat="1" applyFill="1" applyBorder="1" applyAlignment="1">
      <alignment horizontal="center" vertical="center"/>
    </xf>
    <xf numFmtId="167" fontId="6" fillId="5" borderId="1" xfId="1" applyNumberFormat="1" applyFont="1" applyFill="1" applyBorder="1"/>
    <xf numFmtId="0" fontId="1" fillId="7" borderId="3" xfId="1" applyFill="1" applyBorder="1" applyAlignment="1">
      <alignment horizontal="center" vertical="center"/>
    </xf>
    <xf numFmtId="9" fontId="0" fillId="7" borderId="3" xfId="2" applyFont="1" applyFill="1" applyBorder="1" applyAlignment="1">
      <alignment horizontal="center" vertical="center"/>
    </xf>
    <xf numFmtId="43" fontId="6" fillId="5" borderId="1" xfId="3" applyFont="1" applyFill="1" applyBorder="1"/>
    <xf numFmtId="165" fontId="6" fillId="5" borderId="1" xfId="1" applyNumberFormat="1" applyFont="1" applyFill="1" applyBorder="1"/>
    <xf numFmtId="0" fontId="6" fillId="5" borderId="1" xfId="1" applyFont="1" applyFill="1" applyBorder="1"/>
    <xf numFmtId="0" fontId="5" fillId="5" borderId="3" xfId="1" applyFont="1" applyFill="1" applyBorder="1" applyAlignment="1">
      <alignment wrapText="1"/>
    </xf>
    <xf numFmtId="9" fontId="1" fillId="8" borderId="3" xfId="1" applyNumberFormat="1" applyFill="1" applyBorder="1" applyAlignment="1">
      <alignment horizontal="center" vertical="center"/>
    </xf>
    <xf numFmtId="0" fontId="1" fillId="9" borderId="3" xfId="1" applyFill="1" applyBorder="1" applyAlignment="1">
      <alignment horizontal="center" vertical="center"/>
    </xf>
    <xf numFmtId="165" fontId="1" fillId="9" borderId="3" xfId="1" applyNumberFormat="1" applyFill="1" applyBorder="1" applyAlignment="1">
      <alignment horizontal="center" vertical="center"/>
    </xf>
    <xf numFmtId="8" fontId="1" fillId="9" borderId="3" xfId="1" applyNumberFormat="1" applyFill="1" applyBorder="1" applyAlignment="1">
      <alignment horizontal="center" vertical="center"/>
    </xf>
    <xf numFmtId="17" fontId="6" fillId="5" borderId="1" xfId="1" applyNumberFormat="1" applyFont="1" applyFill="1" applyBorder="1"/>
    <xf numFmtId="0" fontId="6" fillId="5" borderId="8" xfId="1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5" fillId="5" borderId="4" xfId="1" applyFont="1" applyFill="1" applyBorder="1" applyAlignment="1">
      <alignment wrapText="1"/>
    </xf>
    <xf numFmtId="9" fontId="1" fillId="8" borderId="4" xfId="1" applyNumberFormat="1" applyFill="1" applyBorder="1" applyAlignment="1">
      <alignment horizontal="center" vertical="center"/>
    </xf>
    <xf numFmtId="8" fontId="1" fillId="9" borderId="4" xfId="1" applyNumberFormat="1" applyFill="1" applyBorder="1" applyAlignment="1">
      <alignment horizontal="center" vertical="center"/>
    </xf>
    <xf numFmtId="17" fontId="1" fillId="8" borderId="1" xfId="1" applyNumberFormat="1" applyFill="1" applyBorder="1"/>
    <xf numFmtId="166" fontId="1" fillId="2" borderId="0" xfId="1" applyNumberFormat="1" applyFill="1"/>
    <xf numFmtId="168" fontId="0" fillId="2" borderId="0" xfId="2" applyNumberFormat="1" applyFont="1" applyFill="1"/>
    <xf numFmtId="8" fontId="1" fillId="2" borderId="0" xfId="1" applyNumberFormat="1" applyFill="1"/>
    <xf numFmtId="1" fontId="1" fillId="2" borderId="0" xfId="1" applyNumberFormat="1" applyFill="1"/>
    <xf numFmtId="2" fontId="1" fillId="2" borderId="0" xfId="1" applyNumberFormat="1" applyFill="1"/>
    <xf numFmtId="1" fontId="3" fillId="3" borderId="1" xfId="1" applyNumberFormat="1" applyFont="1" applyFill="1" applyBorder="1" applyAlignment="1">
      <alignment vertical="center" wrapText="1"/>
    </xf>
    <xf numFmtId="2" fontId="3" fillId="3" borderId="1" xfId="1" applyNumberFormat="1" applyFont="1" applyFill="1" applyBorder="1" applyAlignment="1">
      <alignment vertical="center" wrapText="1"/>
    </xf>
    <xf numFmtId="0" fontId="1" fillId="12" borderId="1" xfId="1" applyFill="1" applyBorder="1"/>
    <xf numFmtId="2" fontId="1" fillId="12" borderId="1" xfId="1" applyNumberFormat="1" applyFill="1" applyBorder="1"/>
    <xf numFmtId="1" fontId="1" fillId="5" borderId="1" xfId="1" applyNumberFormat="1" applyFill="1" applyBorder="1"/>
    <xf numFmtId="2" fontId="1" fillId="8" borderId="1" xfId="1" quotePrefix="1" applyNumberFormat="1" applyFill="1" applyBorder="1" applyAlignment="1">
      <alignment horizontal="center"/>
    </xf>
    <xf numFmtId="2" fontId="1" fillId="9" borderId="1" xfId="1" applyNumberFormat="1" applyFill="1" applyBorder="1" applyAlignment="1">
      <alignment horizontal="center"/>
    </xf>
    <xf numFmtId="167" fontId="1" fillId="9" borderId="1" xfId="1" applyNumberFormat="1" applyFill="1" applyBorder="1"/>
    <xf numFmtId="2" fontId="1" fillId="9" borderId="1" xfId="1" applyNumberFormat="1" applyFill="1" applyBorder="1" applyAlignment="1">
      <alignment horizontal="center" vertical="center"/>
    </xf>
    <xf numFmtId="3" fontId="1" fillId="5" borderId="1" xfId="1" applyNumberFormat="1" applyFill="1" applyBorder="1"/>
    <xf numFmtId="2" fontId="1" fillId="8" borderId="1" xfId="1" applyNumberFormat="1" applyFill="1" applyBorder="1"/>
    <xf numFmtId="2" fontId="1" fillId="9" borderId="1" xfId="1" applyNumberFormat="1" applyFill="1" applyBorder="1"/>
    <xf numFmtId="4" fontId="1" fillId="5" borderId="1" xfId="1" applyNumberFormat="1" applyFill="1" applyBorder="1"/>
    <xf numFmtId="169" fontId="1" fillId="2" borderId="0" xfId="1" applyNumberFormat="1" applyFill="1"/>
    <xf numFmtId="169" fontId="3" fillId="3" borderId="1" xfId="1" applyNumberFormat="1" applyFont="1" applyFill="1" applyBorder="1" applyAlignment="1">
      <alignment vertical="center" wrapText="1"/>
    </xf>
    <xf numFmtId="9" fontId="0" fillId="8" borderId="2" xfId="2" applyFont="1" applyFill="1" applyBorder="1" applyAlignment="1">
      <alignment horizontal="center" vertical="center"/>
    </xf>
    <xf numFmtId="2" fontId="1" fillId="13" borderId="2" xfId="1" applyNumberFormat="1" applyFill="1" applyBorder="1" applyAlignment="1">
      <alignment horizontal="center" vertical="center"/>
    </xf>
    <xf numFmtId="169" fontId="1" fillId="5" borderId="1" xfId="1" applyNumberFormat="1" applyFill="1" applyBorder="1"/>
    <xf numFmtId="2" fontId="1" fillId="5" borderId="5" xfId="1" applyNumberFormat="1" applyFill="1" applyBorder="1" applyAlignment="1">
      <alignment horizontal="center"/>
    </xf>
    <xf numFmtId="2" fontId="1" fillId="5" borderId="6" xfId="1" applyNumberFormat="1" applyFill="1" applyBorder="1" applyAlignment="1">
      <alignment horizontal="center"/>
    </xf>
    <xf numFmtId="2" fontId="1" fillId="5" borderId="7" xfId="1" applyNumberFormat="1" applyFill="1" applyBorder="1" applyAlignment="1">
      <alignment horizontal="center"/>
    </xf>
    <xf numFmtId="9" fontId="0" fillId="8" borderId="4" xfId="2" applyFont="1" applyFill="1" applyBorder="1" applyAlignment="1">
      <alignment horizontal="center" vertical="center"/>
    </xf>
    <xf numFmtId="2" fontId="1" fillId="13" borderId="4" xfId="1" applyNumberFormat="1" applyFill="1" applyBorder="1" applyAlignment="1">
      <alignment horizontal="center" vertical="center"/>
    </xf>
    <xf numFmtId="44" fontId="0" fillId="8" borderId="2" xfId="4" applyFont="1" applyFill="1" applyBorder="1" applyAlignment="1">
      <alignment horizontal="center" vertical="center"/>
    </xf>
    <xf numFmtId="17" fontId="1" fillId="8" borderId="11" xfId="1" applyNumberFormat="1" applyFill="1" applyBorder="1" applyAlignment="1">
      <alignment horizontal="center" vertical="center"/>
    </xf>
    <xf numFmtId="2" fontId="1" fillId="13" borderId="11" xfId="1" applyNumberFormat="1" applyFill="1" applyBorder="1" applyAlignment="1">
      <alignment horizontal="center" vertical="center"/>
    </xf>
    <xf numFmtId="2" fontId="1" fillId="5" borderId="7" xfId="1" applyNumberFormat="1" applyFill="1" applyBorder="1"/>
    <xf numFmtId="44" fontId="0" fillId="8" borderId="4" xfId="4" applyFont="1" applyFill="1" applyBorder="1" applyAlignment="1">
      <alignment horizontal="center" vertical="center"/>
    </xf>
    <xf numFmtId="17" fontId="1" fillId="8" borderId="12" xfId="1" applyNumberFormat="1" applyFill="1" applyBorder="1" applyAlignment="1">
      <alignment horizontal="center" vertical="center"/>
    </xf>
    <xf numFmtId="2" fontId="1" fillId="13" borderId="12" xfId="1" applyNumberFormat="1" applyFill="1" applyBorder="1" applyAlignment="1">
      <alignment horizontal="center" vertical="center"/>
    </xf>
    <xf numFmtId="2" fontId="1" fillId="13" borderId="11" xfId="1" applyNumberFormat="1" applyFill="1" applyBorder="1" applyAlignment="1">
      <alignment horizontal="center" wrapText="1"/>
    </xf>
    <xf numFmtId="2" fontId="1" fillId="13" borderId="3" xfId="1" applyNumberFormat="1" applyFill="1" applyBorder="1" applyAlignment="1">
      <alignment horizontal="center" wrapText="1"/>
    </xf>
    <xf numFmtId="2" fontId="1" fillId="13" borderId="13" xfId="1" applyNumberFormat="1" applyFill="1" applyBorder="1" applyAlignment="1">
      <alignment horizontal="center" wrapText="1"/>
    </xf>
    <xf numFmtId="2" fontId="1" fillId="8" borderId="1" xfId="1" applyNumberFormat="1" applyFill="1" applyBorder="1" applyAlignment="1">
      <alignment horizontal="center" vertical="center"/>
    </xf>
    <xf numFmtId="9" fontId="0" fillId="8" borderId="1" xfId="2" applyFont="1" applyFill="1" applyBorder="1" applyAlignment="1">
      <alignment horizontal="center"/>
    </xf>
    <xf numFmtId="2" fontId="1" fillId="13" borderId="12" xfId="1" applyNumberFormat="1" applyFill="1" applyBorder="1" applyAlignment="1">
      <alignment horizontal="center" wrapText="1"/>
    </xf>
    <xf numFmtId="2" fontId="1" fillId="13" borderId="4" xfId="1" applyNumberFormat="1" applyFill="1" applyBorder="1" applyAlignment="1">
      <alignment horizontal="center" wrapText="1"/>
    </xf>
    <xf numFmtId="2" fontId="1" fillId="13" borderId="1" xfId="1" applyNumberFormat="1" applyFill="1" applyBorder="1" applyAlignment="1">
      <alignment horizontal="center"/>
    </xf>
    <xf numFmtId="2" fontId="1" fillId="13" borderId="4" xfId="1" applyNumberFormat="1" applyFill="1" applyBorder="1" applyAlignment="1">
      <alignment horizontal="center" vertical="center"/>
    </xf>
    <xf numFmtId="2" fontId="1" fillId="13" borderId="1" xfId="1" applyNumberFormat="1" applyFill="1" applyBorder="1" applyAlignment="1">
      <alignment horizontal="center" vertical="center"/>
    </xf>
    <xf numFmtId="2" fontId="1" fillId="13" borderId="1" xfId="1" applyNumberFormat="1" applyFill="1" applyBorder="1"/>
    <xf numFmtId="44" fontId="1" fillId="2" borderId="0" xfId="1" applyNumberFormat="1" applyFill="1"/>
  </cellXfs>
  <cellStyles count="5">
    <cellStyle name="Comma 2" xfId="3" xr:uid="{14B361A1-FAE9-440D-B55C-E0D5A8FAB778}"/>
    <cellStyle name="Currency 2" xfId="4" xr:uid="{E2C6BDB4-42F6-44F0-B00C-996BF3AF8F25}"/>
    <cellStyle name="Normal" xfId="0" builtinId="0"/>
    <cellStyle name="Normal 2" xfId="1" xr:uid="{214A516B-29B2-476B-9643-10E5FC60A788}"/>
    <cellStyle name="Per cent 2" xfId="2" xr:uid="{4700A978-0ED1-4605-A4FB-CB9F8F8D6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43F49-CA4E-4ED0-B394-9AA23EAA85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94CF4-F6FB-44FF-9755-1A387BCAA5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54654-EB6E-426F-900C-4B4B77226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9E62-0B75-4A5C-AFF8-43A828785E35}">
  <sheetPr>
    <tabColor rgb="FF92D050"/>
  </sheetPr>
  <dimension ref="B2:BQ2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1" sqref="H21"/>
    </sheetView>
  </sheetViews>
  <sheetFormatPr defaultColWidth="12.5703125" defaultRowHeight="15.75" x14ac:dyDescent="0.25"/>
  <cols>
    <col min="1" max="1" width="4.140625" style="1" customWidth="1"/>
    <col min="2" max="2" width="41.7109375" style="1" customWidth="1"/>
    <col min="3" max="3" width="16.140625" style="1" bestFit="1" customWidth="1"/>
    <col min="4" max="4" width="35" style="1" customWidth="1"/>
    <col min="5" max="5" width="20.140625" style="1" customWidth="1"/>
    <col min="6" max="6" width="22.28515625" style="1" customWidth="1"/>
    <col min="7" max="8" width="21.28515625" style="1" customWidth="1"/>
    <col min="9" max="9" width="12.5703125" style="1"/>
    <col min="10" max="10" width="27.5703125" style="1" bestFit="1" customWidth="1"/>
    <col min="11" max="11" width="14.42578125" style="1" customWidth="1"/>
    <col min="12" max="12" width="17.7109375" style="3" customWidth="1"/>
    <col min="13" max="22" width="17.5703125" style="1" customWidth="1"/>
    <col min="23" max="42" width="21.28515625" style="1" customWidth="1"/>
    <col min="43" max="43" width="12.5703125" style="1"/>
    <col min="44" max="48" width="18.85546875" style="1" customWidth="1"/>
    <col min="49" max="53" width="17.140625" style="1" customWidth="1"/>
    <col min="54" max="54" width="103.5703125" style="1" bestFit="1" customWidth="1"/>
    <col min="55" max="55" width="23.42578125" style="1" customWidth="1"/>
    <col min="56" max="56" width="24.5703125" style="1" customWidth="1"/>
    <col min="57" max="57" width="20.5703125" style="1" customWidth="1"/>
    <col min="58" max="58" width="21" style="1" customWidth="1"/>
    <col min="59" max="59" width="12.5703125" style="1"/>
    <col min="60" max="60" width="24.140625" style="1" customWidth="1"/>
    <col min="61" max="61" width="26.42578125" style="1" customWidth="1"/>
    <col min="62" max="62" width="15.28515625" style="1" customWidth="1"/>
    <col min="63" max="64" width="16" style="1" customWidth="1"/>
    <col min="65" max="65" width="15" style="1" customWidth="1"/>
    <col min="66" max="66" width="17" style="1" customWidth="1"/>
    <col min="67" max="67" width="12.5703125" style="1"/>
    <col min="68" max="68" width="21.140625" style="1" customWidth="1"/>
    <col min="69" max="69" width="12.140625" style="1" customWidth="1"/>
    <col min="70" max="16384" width="12.5703125" style="1"/>
  </cols>
  <sheetData>
    <row r="2" spans="2:69" ht="32.25" x14ac:dyDescent="0.5">
      <c r="C2" s="2" t="s">
        <v>0</v>
      </c>
    </row>
    <row r="5" spans="2:69" ht="117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25</v>
      </c>
      <c r="AA5" s="4" t="s">
        <v>26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  <c r="AG5" s="4" t="s">
        <v>32</v>
      </c>
      <c r="AH5" s="4" t="s">
        <v>33</v>
      </c>
      <c r="AI5" s="4" t="s">
        <v>34</v>
      </c>
      <c r="AJ5" s="4" t="s">
        <v>35</v>
      </c>
      <c r="AK5" s="4" t="s">
        <v>36</v>
      </c>
      <c r="AL5" s="4" t="s">
        <v>37</v>
      </c>
      <c r="AM5" s="4" t="s">
        <v>38</v>
      </c>
      <c r="AN5" s="4" t="s">
        <v>39</v>
      </c>
      <c r="AO5" s="4" t="s">
        <v>40</v>
      </c>
      <c r="AP5" s="4" t="s">
        <v>41</v>
      </c>
      <c r="AQ5" s="4" t="s">
        <v>42</v>
      </c>
      <c r="AR5" s="4" t="s">
        <v>43</v>
      </c>
      <c r="AS5" s="4" t="s">
        <v>44</v>
      </c>
      <c r="AT5" s="4" t="s">
        <v>45</v>
      </c>
      <c r="AU5" s="4" t="s">
        <v>46</v>
      </c>
      <c r="AV5" s="4" t="s">
        <v>47</v>
      </c>
      <c r="AW5" s="4" t="s">
        <v>48</v>
      </c>
      <c r="AX5" s="4" t="s">
        <v>49</v>
      </c>
      <c r="AY5" s="4" t="s">
        <v>50</v>
      </c>
      <c r="AZ5" s="4" t="s">
        <v>51</v>
      </c>
      <c r="BA5" s="4" t="s">
        <v>52</v>
      </c>
      <c r="BB5" s="4" t="s">
        <v>53</v>
      </c>
      <c r="BC5" s="4" t="s">
        <v>54</v>
      </c>
      <c r="BD5" s="4" t="s">
        <v>55</v>
      </c>
      <c r="BE5" s="4" t="s">
        <v>56</v>
      </c>
      <c r="BF5" s="4" t="s">
        <v>57</v>
      </c>
      <c r="BG5" s="4" t="s">
        <v>58</v>
      </c>
      <c r="BH5" s="4" t="s">
        <v>59</v>
      </c>
      <c r="BI5" s="4" t="s">
        <v>60</v>
      </c>
      <c r="BJ5" s="4" t="s">
        <v>61</v>
      </c>
      <c r="BK5" s="4" t="s">
        <v>62</v>
      </c>
      <c r="BL5" s="4" t="s">
        <v>63</v>
      </c>
      <c r="BM5" s="4" t="s">
        <v>64</v>
      </c>
      <c r="BN5" s="4" t="s">
        <v>65</v>
      </c>
      <c r="BO5" s="4" t="s">
        <v>66</v>
      </c>
      <c r="BP5" s="4" t="s">
        <v>67</v>
      </c>
      <c r="BQ5" s="4" t="s">
        <v>68</v>
      </c>
    </row>
    <row r="6" spans="2:69" ht="15.75" customHeight="1" x14ac:dyDescent="0.25">
      <c r="B6" s="6" t="s">
        <v>69</v>
      </c>
      <c r="C6" s="7" t="s">
        <v>70</v>
      </c>
      <c r="D6" s="8" t="s">
        <v>71</v>
      </c>
      <c r="E6" s="9">
        <v>-33.882475999999997</v>
      </c>
      <c r="F6" s="9">
        <v>151.21223000000001</v>
      </c>
      <c r="G6" s="9">
        <v>-33.878134000000003</v>
      </c>
      <c r="H6" s="9">
        <v>151.21761000000001</v>
      </c>
      <c r="I6" s="10" t="s">
        <v>72</v>
      </c>
      <c r="J6" s="7" t="s">
        <v>73</v>
      </c>
      <c r="K6" s="11">
        <v>7048</v>
      </c>
      <c r="L6" s="12">
        <v>0.84</v>
      </c>
      <c r="M6" s="13">
        <v>27.1</v>
      </c>
      <c r="N6" s="13">
        <v>27.1</v>
      </c>
      <c r="O6" s="13">
        <v>27.1</v>
      </c>
      <c r="P6" s="13">
        <v>27.1</v>
      </c>
      <c r="Q6" s="13">
        <v>27.1</v>
      </c>
      <c r="R6" s="13">
        <f t="shared" ref="R6:V13" si="0">M6*$BQ6</f>
        <v>26.544572645425799</v>
      </c>
      <c r="S6" s="13">
        <f t="shared" si="0"/>
        <v>26.544572645425799</v>
      </c>
      <c r="T6" s="13">
        <f t="shared" si="0"/>
        <v>26.544572645425799</v>
      </c>
      <c r="U6" s="13">
        <f t="shared" si="0"/>
        <v>26.544572645425799</v>
      </c>
      <c r="V6" s="13">
        <f t="shared" si="0"/>
        <v>26.544572645425799</v>
      </c>
      <c r="W6" s="13">
        <v>28.393791198700001</v>
      </c>
      <c r="X6" s="13">
        <v>28.355081558199998</v>
      </c>
      <c r="Y6" s="13">
        <v>28.067192077600001</v>
      </c>
      <c r="Z6" s="13">
        <v>27.9254074097</v>
      </c>
      <c r="AA6" s="13">
        <v>27.913537979099999</v>
      </c>
      <c r="AB6" s="13" t="s">
        <v>74</v>
      </c>
      <c r="AC6" s="13" t="s">
        <v>74</v>
      </c>
      <c r="AD6" s="13" t="s">
        <v>74</v>
      </c>
      <c r="AE6" s="13" t="s">
        <v>74</v>
      </c>
      <c r="AF6" s="13" t="s">
        <v>74</v>
      </c>
      <c r="AG6" s="13">
        <f>W6*$BQ6</f>
        <v>27.811846979813424</v>
      </c>
      <c r="AH6" s="13">
        <f t="shared" ref="AH6:AP8" si="1">X6*$BQ6</f>
        <v>27.773930711756943</v>
      </c>
      <c r="AI6" s="13">
        <f t="shared" si="1"/>
        <v>27.491941662618917</v>
      </c>
      <c r="AJ6" s="13">
        <f t="shared" si="1"/>
        <v>27.353062938741456</v>
      </c>
      <c r="AK6" s="13">
        <f t="shared" si="1"/>
        <v>27.341436777751731</v>
      </c>
      <c r="AL6" s="13" t="s">
        <v>74</v>
      </c>
      <c r="AM6" s="13" t="s">
        <v>74</v>
      </c>
      <c r="AN6" s="13" t="s">
        <v>74</v>
      </c>
      <c r="AO6" s="13" t="s">
        <v>74</v>
      </c>
      <c r="AP6" s="13" t="s">
        <v>74</v>
      </c>
      <c r="AQ6" s="7" t="s">
        <v>75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13">
        <v>4.2264770247455399</v>
      </c>
      <c r="AX6" s="13">
        <v>6.0700304344492002</v>
      </c>
      <c r="AY6" s="13">
        <v>8.0516791654147593</v>
      </c>
      <c r="AZ6" s="13">
        <v>10.641728419707601</v>
      </c>
      <c r="BA6" s="13">
        <v>13.992648912084601</v>
      </c>
      <c r="BB6" s="7" t="s">
        <v>76</v>
      </c>
      <c r="BC6" s="14">
        <v>8.3000000000000007</v>
      </c>
      <c r="BD6" s="15">
        <f>BC6*0.005</f>
        <v>4.1500000000000002E-2</v>
      </c>
      <c r="BE6" s="16">
        <v>0.2</v>
      </c>
      <c r="BF6" s="16">
        <v>0.1</v>
      </c>
      <c r="BG6" s="17">
        <v>46813</v>
      </c>
      <c r="BH6" s="18">
        <v>2</v>
      </c>
      <c r="BI6" s="19">
        <f>BH6*BQ6</f>
        <v>1.959009051322937</v>
      </c>
      <c r="BJ6" s="20">
        <f>BC6*0.037/(1+0.037)</f>
        <v>0.2961427193828351</v>
      </c>
      <c r="BK6" s="13">
        <f>BL6/BQ6</f>
        <v>13.847547224797438</v>
      </c>
      <c r="BL6" s="13">
        <v>13.563735176</v>
      </c>
      <c r="BM6" s="7" t="s">
        <v>74</v>
      </c>
      <c r="BN6" s="7" t="s">
        <v>74</v>
      </c>
      <c r="BO6" s="7">
        <v>2</v>
      </c>
      <c r="BP6" s="8" t="s">
        <v>77</v>
      </c>
      <c r="BQ6" s="21">
        <v>0.97950452566146851</v>
      </c>
    </row>
    <row r="7" spans="2:69" x14ac:dyDescent="0.25">
      <c r="B7" s="6" t="s">
        <v>78</v>
      </c>
      <c r="C7" s="7" t="s">
        <v>70</v>
      </c>
      <c r="D7" s="8" t="s">
        <v>71</v>
      </c>
      <c r="E7" s="9">
        <v>-33.882475999999997</v>
      </c>
      <c r="F7" s="9">
        <v>151.21223000000001</v>
      </c>
      <c r="G7" s="9">
        <v>-33.878134000000003</v>
      </c>
      <c r="H7" s="9">
        <v>151.21761000000001</v>
      </c>
      <c r="I7" s="10" t="s">
        <v>79</v>
      </c>
      <c r="J7" s="7" t="s">
        <v>73</v>
      </c>
      <c r="K7" s="22"/>
      <c r="L7" s="23"/>
      <c r="M7" s="13">
        <v>27.1</v>
      </c>
      <c r="N7" s="13">
        <v>27.1</v>
      </c>
      <c r="O7" s="13">
        <v>27.1</v>
      </c>
      <c r="P7" s="13">
        <v>27.1</v>
      </c>
      <c r="Q7" s="13">
        <v>27.1</v>
      </c>
      <c r="R7" s="13">
        <f t="shared" si="0"/>
        <v>26.544572645425799</v>
      </c>
      <c r="S7" s="13">
        <f t="shared" si="0"/>
        <v>26.544572645425799</v>
      </c>
      <c r="T7" s="13">
        <f t="shared" si="0"/>
        <v>26.544572645425799</v>
      </c>
      <c r="U7" s="13">
        <f t="shared" si="0"/>
        <v>26.544572645425799</v>
      </c>
      <c r="V7" s="13">
        <f t="shared" si="0"/>
        <v>26.544572645425799</v>
      </c>
      <c r="W7" s="13">
        <v>28.430538177500001</v>
      </c>
      <c r="X7" s="13">
        <v>28.391292572000001</v>
      </c>
      <c r="Y7" s="13">
        <v>28.1024456024</v>
      </c>
      <c r="Z7" s="13">
        <v>27.960655212399999</v>
      </c>
      <c r="AA7" s="13">
        <v>27.947832107499998</v>
      </c>
      <c r="AB7" s="13" t="s">
        <v>74</v>
      </c>
      <c r="AC7" s="13" t="s">
        <v>74</v>
      </c>
      <c r="AD7" s="13" t="s">
        <v>74</v>
      </c>
      <c r="AE7" s="13" t="s">
        <v>74</v>
      </c>
      <c r="AF7" s="13" t="s">
        <v>74</v>
      </c>
      <c r="AG7" s="13">
        <f>W7*$BQ7</f>
        <v>27.847840811852411</v>
      </c>
      <c r="AH7" s="13">
        <f t="shared" si="1"/>
        <v>27.809399563652835</v>
      </c>
      <c r="AI7" s="13">
        <f t="shared" si="1"/>
        <v>27.526472649706033</v>
      </c>
      <c r="AJ7" s="13">
        <f t="shared" si="1"/>
        <v>27.38758832100573</v>
      </c>
      <c r="AK7" s="13">
        <f t="shared" si="1"/>
        <v>27.375028031723147</v>
      </c>
      <c r="AL7" s="13" t="s">
        <v>74</v>
      </c>
      <c r="AM7" s="13" t="s">
        <v>74</v>
      </c>
      <c r="AN7" s="13" t="s">
        <v>74</v>
      </c>
      <c r="AO7" s="13" t="s">
        <v>74</v>
      </c>
      <c r="AP7" s="13" t="s">
        <v>74</v>
      </c>
      <c r="AQ7" s="7" t="s">
        <v>75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24" t="s">
        <v>80</v>
      </c>
      <c r="AX7" s="25"/>
      <c r="AY7" s="25"/>
      <c r="AZ7" s="25"/>
      <c r="BA7" s="26"/>
      <c r="BB7" s="7" t="s">
        <v>76</v>
      </c>
      <c r="BC7" s="27"/>
      <c r="BD7" s="28"/>
      <c r="BE7" s="16">
        <v>0.2</v>
      </c>
      <c r="BF7" s="16">
        <v>0.1</v>
      </c>
      <c r="BG7" s="29"/>
      <c r="BH7" s="30"/>
      <c r="BI7" s="31"/>
      <c r="BJ7" s="32"/>
      <c r="BK7" s="33" t="s">
        <v>80</v>
      </c>
      <c r="BL7" s="34"/>
      <c r="BM7" s="7" t="s">
        <v>74</v>
      </c>
      <c r="BN7" s="7" t="s">
        <v>74</v>
      </c>
      <c r="BO7" s="7">
        <v>2</v>
      </c>
      <c r="BP7" s="8" t="s">
        <v>77</v>
      </c>
      <c r="BQ7" s="21">
        <v>0.97950452566146851</v>
      </c>
    </row>
    <row r="8" spans="2:69" x14ac:dyDescent="0.25">
      <c r="B8" s="6" t="s">
        <v>81</v>
      </c>
      <c r="C8" s="7" t="s">
        <v>70</v>
      </c>
      <c r="D8" s="8" t="s">
        <v>82</v>
      </c>
      <c r="E8" s="9">
        <v>-33.947603999999998</v>
      </c>
      <c r="F8" s="9">
        <v>151.20453000000001</v>
      </c>
      <c r="G8" s="9">
        <v>-33.947603999999998</v>
      </c>
      <c r="H8" s="9">
        <v>151.20453000000001</v>
      </c>
      <c r="I8" s="10" t="s">
        <v>83</v>
      </c>
      <c r="J8" s="7" t="s">
        <v>84</v>
      </c>
      <c r="K8" s="35">
        <v>8498</v>
      </c>
      <c r="L8" s="36">
        <v>0.87</v>
      </c>
      <c r="M8" s="13">
        <v>33</v>
      </c>
      <c r="N8" s="13">
        <v>33</v>
      </c>
      <c r="O8" s="13">
        <v>33</v>
      </c>
      <c r="P8" s="13">
        <v>33</v>
      </c>
      <c r="Q8" s="13">
        <v>33</v>
      </c>
      <c r="R8" s="13">
        <f t="shared" si="0"/>
        <v>32.547234892845154</v>
      </c>
      <c r="S8" s="13">
        <f t="shared" si="0"/>
        <v>32.547234892845154</v>
      </c>
      <c r="T8" s="13">
        <f t="shared" si="0"/>
        <v>32.547234892845154</v>
      </c>
      <c r="U8" s="13">
        <f t="shared" si="0"/>
        <v>32.547234892845154</v>
      </c>
      <c r="V8" s="13">
        <f t="shared" si="0"/>
        <v>32.547234892845154</v>
      </c>
      <c r="W8" s="13">
        <v>30.051347145966623</v>
      </c>
      <c r="X8" s="13">
        <v>30.521800648954027</v>
      </c>
      <c r="Y8" s="13">
        <v>30.44403157871626</v>
      </c>
      <c r="Z8" s="13">
        <v>30.423205607325563</v>
      </c>
      <c r="AA8" s="13">
        <v>32.157945440015553</v>
      </c>
      <c r="AB8" s="13">
        <v>31.685688851519913</v>
      </c>
      <c r="AC8" s="13">
        <v>32.093591933165484</v>
      </c>
      <c r="AD8" s="13">
        <v>31.952543900676922</v>
      </c>
      <c r="AE8" s="13">
        <v>31.876014804317347</v>
      </c>
      <c r="AF8" s="13">
        <v>33.608040889464384</v>
      </c>
      <c r="AG8" s="13">
        <f>W8*$BQ8</f>
        <v>29.639038012309317</v>
      </c>
      <c r="AH8" s="13">
        <f t="shared" si="1"/>
        <v>30.103036820427285</v>
      </c>
      <c r="AI8" s="13">
        <f t="shared" si="1"/>
        <v>30.026334753868895</v>
      </c>
      <c r="AJ8" s="13">
        <f t="shared" si="1"/>
        <v>30.005794518028754</v>
      </c>
      <c r="AK8" s="13">
        <f t="shared" si="1"/>
        <v>31.716733451741966</v>
      </c>
      <c r="AL8" s="13">
        <f t="shared" si="1"/>
        <v>31.250956296727988</v>
      </c>
      <c r="AM8" s="13">
        <f t="shared" si="1"/>
        <v>31.653262884965375</v>
      </c>
      <c r="AN8" s="13">
        <f t="shared" si="1"/>
        <v>31.514150053311472</v>
      </c>
      <c r="AO8" s="13">
        <f t="shared" si="1"/>
        <v>31.438670947997764</v>
      </c>
      <c r="AP8" s="13">
        <f t="shared" si="1"/>
        <v>33.146933367204298</v>
      </c>
      <c r="AQ8" s="7" t="s">
        <v>85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13">
        <v>4.1031183952576846</v>
      </c>
      <c r="AX8" s="13">
        <v>4.4241521840092632</v>
      </c>
      <c r="AY8" s="13">
        <v>4.6762225627252665</v>
      </c>
      <c r="AZ8" s="13">
        <v>4.9553374190232375</v>
      </c>
      <c r="BA8" s="13">
        <v>5.616178293766219</v>
      </c>
      <c r="BB8" s="7" t="s">
        <v>86</v>
      </c>
      <c r="BC8" s="37">
        <v>10</v>
      </c>
      <c r="BD8" s="38">
        <f>BC8*0.005</f>
        <v>0.05</v>
      </c>
      <c r="BE8" s="16">
        <v>0.2</v>
      </c>
      <c r="BF8" s="16">
        <v>0.1</v>
      </c>
      <c r="BG8" s="39">
        <v>47150</v>
      </c>
      <c r="BH8" s="40">
        <v>6</v>
      </c>
      <c r="BI8" s="41">
        <f>BH8*BQ8</f>
        <v>5.9176790714263916</v>
      </c>
      <c r="BJ8" s="42">
        <f>BC8*0.037/(1+0.037)</f>
        <v>0.35679845708775315</v>
      </c>
      <c r="BK8" s="13">
        <f>BL8/BQ8</f>
        <v>10.351771343053032</v>
      </c>
      <c r="BL8" s="13">
        <v>10.209743438162734</v>
      </c>
      <c r="BM8" s="7" t="s">
        <v>74</v>
      </c>
      <c r="BN8" s="7" t="s">
        <v>74</v>
      </c>
      <c r="BO8" s="7">
        <v>3</v>
      </c>
      <c r="BP8" s="8" t="s">
        <v>87</v>
      </c>
      <c r="BQ8" s="21">
        <v>0.98627984523773193</v>
      </c>
    </row>
    <row r="9" spans="2:69" x14ac:dyDescent="0.25">
      <c r="B9" s="6" t="s">
        <v>88</v>
      </c>
      <c r="C9" s="7" t="s">
        <v>70</v>
      </c>
      <c r="D9" s="8" t="s">
        <v>89</v>
      </c>
      <c r="E9" s="9">
        <v>-33.817087198134203</v>
      </c>
      <c r="F9" s="9">
        <v>151.18545255474899</v>
      </c>
      <c r="G9" s="9">
        <v>-33.817087198134203</v>
      </c>
      <c r="H9" s="9">
        <v>151.18545255474899</v>
      </c>
      <c r="I9" s="10" t="s">
        <v>90</v>
      </c>
      <c r="J9" s="7" t="s">
        <v>91</v>
      </c>
      <c r="K9" s="35">
        <v>24798</v>
      </c>
      <c r="L9" s="36">
        <v>0.88</v>
      </c>
      <c r="M9" s="7">
        <v>225.4</v>
      </c>
      <c r="N9" s="7">
        <v>225.4</v>
      </c>
      <c r="O9" s="7">
        <v>225.4</v>
      </c>
      <c r="P9" s="7">
        <v>225.4</v>
      </c>
      <c r="Q9" s="7">
        <v>225.4</v>
      </c>
      <c r="R9" s="13">
        <f t="shared" si="0"/>
        <v>223.04457000000002</v>
      </c>
      <c r="S9" s="13">
        <f t="shared" si="0"/>
        <v>223.04457000000002</v>
      </c>
      <c r="T9" s="13">
        <f t="shared" si="0"/>
        <v>223.04457000000002</v>
      </c>
      <c r="U9" s="13">
        <f t="shared" si="0"/>
        <v>223.04457000000002</v>
      </c>
      <c r="V9" s="13">
        <f t="shared" si="0"/>
        <v>223.04457000000002</v>
      </c>
      <c r="W9" s="43">
        <v>156.19999999999999</v>
      </c>
      <c r="X9" s="43">
        <v>189.66</v>
      </c>
      <c r="Y9" s="43">
        <v>200.87</v>
      </c>
      <c r="Z9" s="43">
        <v>211.63</v>
      </c>
      <c r="AA9" s="43">
        <v>222.21</v>
      </c>
      <c r="AB9" s="7">
        <v>168.95</v>
      </c>
      <c r="AC9" s="7">
        <v>202.46</v>
      </c>
      <c r="AD9" s="7">
        <v>213.47</v>
      </c>
      <c r="AE9" s="7">
        <v>224.21</v>
      </c>
      <c r="AF9" s="7">
        <v>235.2</v>
      </c>
      <c r="AG9" s="13">
        <f t="shared" ref="AG9:AP13" si="2">W9*$BQ9</f>
        <v>154.56771000000001</v>
      </c>
      <c r="AH9" s="13">
        <f t="shared" si="2"/>
        <v>187.67805300000001</v>
      </c>
      <c r="AI9" s="13">
        <f t="shared" si="2"/>
        <v>198.77090850000002</v>
      </c>
      <c r="AJ9" s="13">
        <f t="shared" si="2"/>
        <v>209.41846649999999</v>
      </c>
      <c r="AK9" s="13">
        <f t="shared" si="2"/>
        <v>219.88790550000002</v>
      </c>
      <c r="AL9" s="13">
        <v>168.95</v>
      </c>
      <c r="AM9" s="13">
        <v>202.46</v>
      </c>
      <c r="AN9" s="13">
        <v>213.48</v>
      </c>
      <c r="AO9" s="13">
        <v>224.21</v>
      </c>
      <c r="AP9" s="13">
        <v>235.2</v>
      </c>
      <c r="AQ9" s="7" t="s">
        <v>75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44">
        <v>7.73</v>
      </c>
      <c r="AX9" s="44">
        <v>6.65</v>
      </c>
      <c r="AY9" s="44">
        <v>9.1999999999999993</v>
      </c>
      <c r="AZ9" s="44">
        <v>12.11</v>
      </c>
      <c r="BA9" s="44">
        <v>13.5</v>
      </c>
      <c r="BB9" s="7" t="s">
        <v>92</v>
      </c>
      <c r="BC9" s="45">
        <v>70</v>
      </c>
      <c r="BD9" s="38">
        <f>BC9*0.005</f>
        <v>0.35000000000000003</v>
      </c>
      <c r="BE9" s="16">
        <v>0.2</v>
      </c>
      <c r="BF9" s="16">
        <v>0.1</v>
      </c>
      <c r="BG9" s="46">
        <v>48305</v>
      </c>
      <c r="BH9" s="47" t="s">
        <v>74</v>
      </c>
      <c r="BI9" s="47" t="s">
        <v>74</v>
      </c>
      <c r="BJ9" s="48">
        <f>BC9*0.037/(1+0.037)</f>
        <v>2.4975891996142718</v>
      </c>
      <c r="BK9" s="7">
        <v>17.5</v>
      </c>
      <c r="BL9" s="13">
        <f>BK9*BQ9</f>
        <v>17.317125000000001</v>
      </c>
      <c r="BM9" s="7" t="s">
        <v>74</v>
      </c>
      <c r="BN9" s="7" t="s">
        <v>74</v>
      </c>
      <c r="BO9" s="7">
        <v>4</v>
      </c>
      <c r="BP9" s="8" t="s">
        <v>93</v>
      </c>
      <c r="BQ9" s="21">
        <v>0.98955000000000004</v>
      </c>
    </row>
    <row r="10" spans="2:69" x14ac:dyDescent="0.25">
      <c r="B10" s="6" t="s">
        <v>94</v>
      </c>
      <c r="C10" s="7" t="s">
        <v>70</v>
      </c>
      <c r="D10" s="8" t="s">
        <v>89</v>
      </c>
      <c r="E10" s="9">
        <v>-32.935147000000001</v>
      </c>
      <c r="F10" s="9">
        <v>151.73645999999999</v>
      </c>
      <c r="G10" s="9">
        <v>-32.935147000000001</v>
      </c>
      <c r="H10" s="9">
        <v>151.73645999999999</v>
      </c>
      <c r="I10" s="10" t="s">
        <v>95</v>
      </c>
      <c r="J10" s="7" t="s">
        <v>91</v>
      </c>
      <c r="K10" s="35">
        <v>48222</v>
      </c>
      <c r="L10" s="36">
        <v>0.88</v>
      </c>
      <c r="M10" s="7">
        <v>274.39999999999998</v>
      </c>
      <c r="N10" s="7">
        <v>274.39999999999998</v>
      </c>
      <c r="O10" s="7">
        <v>274.39999999999998</v>
      </c>
      <c r="P10" s="7">
        <v>274.39999999999998</v>
      </c>
      <c r="Q10" s="7">
        <v>274.39999999999998</v>
      </c>
      <c r="R10" s="13">
        <f t="shared" si="0"/>
        <v>266.16799999999995</v>
      </c>
      <c r="S10" s="13">
        <f t="shared" si="0"/>
        <v>266.16799999999995</v>
      </c>
      <c r="T10" s="13">
        <f t="shared" si="0"/>
        <v>266.16799999999995</v>
      </c>
      <c r="U10" s="13">
        <f t="shared" si="0"/>
        <v>266.16799999999995</v>
      </c>
      <c r="V10" s="13">
        <f t="shared" si="0"/>
        <v>266.16799999999995</v>
      </c>
      <c r="W10" s="49">
        <v>187.51</v>
      </c>
      <c r="X10" s="49">
        <v>187.9</v>
      </c>
      <c r="Y10" s="49">
        <v>190.69</v>
      </c>
      <c r="Z10" s="49">
        <v>189.22</v>
      </c>
      <c r="AA10" s="49">
        <v>191.97</v>
      </c>
      <c r="AB10" s="49">
        <v>198.19</v>
      </c>
      <c r="AC10" s="49">
        <v>199.63</v>
      </c>
      <c r="AD10" s="49">
        <v>202.6</v>
      </c>
      <c r="AE10" s="49">
        <v>201.21</v>
      </c>
      <c r="AF10" s="49">
        <v>204.31</v>
      </c>
      <c r="AG10" s="13">
        <f t="shared" si="2"/>
        <v>181.88469999999998</v>
      </c>
      <c r="AH10" s="13">
        <f t="shared" si="2"/>
        <v>182.26300000000001</v>
      </c>
      <c r="AI10" s="13">
        <f t="shared" si="2"/>
        <v>184.9693</v>
      </c>
      <c r="AJ10" s="13">
        <f t="shared" si="2"/>
        <v>183.54339999999999</v>
      </c>
      <c r="AK10" s="13">
        <f t="shared" si="2"/>
        <v>186.21089999999998</v>
      </c>
      <c r="AL10" s="13">
        <f t="shared" si="2"/>
        <v>192.24429999999998</v>
      </c>
      <c r="AM10" s="13">
        <f t="shared" si="2"/>
        <v>193.64109999999999</v>
      </c>
      <c r="AN10" s="13">
        <f t="shared" si="2"/>
        <v>196.52199999999999</v>
      </c>
      <c r="AO10" s="13">
        <f t="shared" si="2"/>
        <v>195.1737</v>
      </c>
      <c r="AP10" s="13">
        <f t="shared" si="2"/>
        <v>198.1807</v>
      </c>
      <c r="AQ10" s="7" t="s">
        <v>75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0.63</v>
      </c>
      <c r="AX10" s="7">
        <v>0.63</v>
      </c>
      <c r="AY10" s="7">
        <v>0.65</v>
      </c>
      <c r="AZ10" s="7">
        <v>0.66</v>
      </c>
      <c r="BA10" s="7">
        <v>0.67</v>
      </c>
      <c r="BB10" s="7" t="s">
        <v>96</v>
      </c>
      <c r="BC10" s="45">
        <v>47.1</v>
      </c>
      <c r="BD10" s="38">
        <f>BC10*0.005</f>
        <v>0.23550000000000001</v>
      </c>
      <c r="BE10" s="16">
        <v>0.3</v>
      </c>
      <c r="BF10" s="16">
        <v>0.1</v>
      </c>
      <c r="BG10" s="46">
        <v>47727</v>
      </c>
      <c r="BH10" s="40" t="s">
        <v>74</v>
      </c>
      <c r="BI10" s="40" t="s">
        <v>74</v>
      </c>
      <c r="BJ10" s="42">
        <f>BC10*0.037/(1+0.037)</f>
        <v>1.6805207328833174</v>
      </c>
      <c r="BK10" s="7">
        <v>30.2</v>
      </c>
      <c r="BL10" s="7">
        <f>BK10*$BQ10</f>
        <v>29.293999999999997</v>
      </c>
      <c r="BM10" s="7" t="s">
        <v>74</v>
      </c>
      <c r="BN10" s="7" t="s">
        <v>74</v>
      </c>
      <c r="BO10" s="7">
        <v>5</v>
      </c>
      <c r="BP10" s="8" t="s">
        <v>97</v>
      </c>
      <c r="BQ10" s="21">
        <v>0.97</v>
      </c>
    </row>
    <row r="11" spans="2:69" x14ac:dyDescent="0.25">
      <c r="B11" s="6" t="s">
        <v>98</v>
      </c>
      <c r="C11" s="7" t="s">
        <v>70</v>
      </c>
      <c r="D11" s="8" t="s">
        <v>82</v>
      </c>
      <c r="E11" s="9">
        <v>-33.976989000000003</v>
      </c>
      <c r="F11" s="9">
        <v>151.1155</v>
      </c>
      <c r="G11" s="9">
        <v>-33.976989000000003</v>
      </c>
      <c r="H11" s="9">
        <v>151.1155</v>
      </c>
      <c r="I11" s="10" t="s">
        <v>99</v>
      </c>
      <c r="J11" s="7" t="s">
        <v>84</v>
      </c>
      <c r="K11" s="11">
        <v>11773</v>
      </c>
      <c r="L11" s="12">
        <v>0.94</v>
      </c>
      <c r="M11" s="7">
        <v>31.6</v>
      </c>
      <c r="N11" s="7">
        <v>31.6</v>
      </c>
      <c r="O11" s="7">
        <v>31.6</v>
      </c>
      <c r="P11" s="7">
        <v>31.6</v>
      </c>
      <c r="Q11" s="7">
        <v>31.6</v>
      </c>
      <c r="R11" s="13">
        <f t="shared" si="0"/>
        <v>30.913332</v>
      </c>
      <c r="S11" s="13">
        <f t="shared" si="0"/>
        <v>30.913332</v>
      </c>
      <c r="T11" s="13">
        <f t="shared" si="0"/>
        <v>30.913332</v>
      </c>
      <c r="U11" s="13">
        <f t="shared" si="0"/>
        <v>30.913332</v>
      </c>
      <c r="V11" s="13">
        <f t="shared" si="0"/>
        <v>30.913332</v>
      </c>
      <c r="W11" s="49">
        <v>24.292938570632728</v>
      </c>
      <c r="X11" s="49">
        <v>26.002767344604433</v>
      </c>
      <c r="Y11" s="49">
        <v>26.11905917740015</v>
      </c>
      <c r="Z11" s="49">
        <v>26.20472574050137</v>
      </c>
      <c r="AA11" s="49">
        <v>26.216468110212595</v>
      </c>
      <c r="AB11" s="7">
        <v>26.83</v>
      </c>
      <c r="AC11" s="7">
        <v>28.77</v>
      </c>
      <c r="AD11" s="7">
        <v>29.05</v>
      </c>
      <c r="AE11" s="7">
        <v>29.38</v>
      </c>
      <c r="AF11" s="7">
        <v>29.61</v>
      </c>
      <c r="AG11" s="13">
        <f>W11*$BQ11</f>
        <v>23.765053015492878</v>
      </c>
      <c r="AH11" s="13">
        <f t="shared" si="2"/>
        <v>25.437727210206177</v>
      </c>
      <c r="AI11" s="13">
        <f t="shared" si="2"/>
        <v>25.551492021475244</v>
      </c>
      <c r="AJ11" s="13">
        <f t="shared" si="2"/>
        <v>25.635297050160275</v>
      </c>
      <c r="AK11" s="13">
        <f t="shared" si="2"/>
        <v>25.646784258177675</v>
      </c>
      <c r="AL11" s="13">
        <f t="shared" si="2"/>
        <v>26.246984099999999</v>
      </c>
      <c r="AM11" s="13">
        <f t="shared" si="2"/>
        <v>28.144827899999999</v>
      </c>
      <c r="AN11" s="13">
        <f t="shared" si="2"/>
        <v>28.418743500000001</v>
      </c>
      <c r="AO11" s="13">
        <f t="shared" si="2"/>
        <v>28.741572599999998</v>
      </c>
      <c r="AP11" s="13">
        <f t="shared" si="2"/>
        <v>28.966574699999999</v>
      </c>
      <c r="AQ11" s="7" t="s">
        <v>85</v>
      </c>
      <c r="AR11" s="13">
        <f>AG11-$BL11</f>
        <v>12.870783748343877</v>
      </c>
      <c r="AS11" s="13">
        <f t="shared" ref="AS11:AU11" si="3">AH11-$BL11</f>
        <v>14.543457943057176</v>
      </c>
      <c r="AT11" s="13">
        <f t="shared" si="3"/>
        <v>14.657222754326243</v>
      </c>
      <c r="AU11" s="13">
        <f t="shared" si="3"/>
        <v>14.741027783011274</v>
      </c>
      <c r="AV11" s="13">
        <f>AK11-$BL11</f>
        <v>14.752514991028674</v>
      </c>
      <c r="AW11" s="13">
        <v>4.7</v>
      </c>
      <c r="AX11" s="13">
        <v>5.09</v>
      </c>
      <c r="AY11" s="13">
        <v>5.47</v>
      </c>
      <c r="AZ11" s="13">
        <v>5.86</v>
      </c>
      <c r="BA11" s="13">
        <v>6.25</v>
      </c>
      <c r="BB11" s="50" t="s">
        <v>100</v>
      </c>
      <c r="BC11" s="51">
        <v>22.7</v>
      </c>
      <c r="BD11" s="51">
        <f>BC11*0.005</f>
        <v>0.1135</v>
      </c>
      <c r="BE11" s="52">
        <v>0.3</v>
      </c>
      <c r="BF11" s="52">
        <v>0.1</v>
      </c>
      <c r="BG11" s="53">
        <v>47362</v>
      </c>
      <c r="BH11" s="18">
        <v>3</v>
      </c>
      <c r="BI11" s="19">
        <f>BH11*BQ12</f>
        <v>2.9348099999999997</v>
      </c>
      <c r="BJ11" s="54">
        <f>BC11*0.037/(1+0.037)</f>
        <v>0.80993249758919961</v>
      </c>
      <c r="BK11" s="13">
        <v>11.136260201323767</v>
      </c>
      <c r="BL11" s="13">
        <f>BK11*BQ11</f>
        <v>10.894269267149001</v>
      </c>
      <c r="BM11" s="7" t="s">
        <v>74</v>
      </c>
      <c r="BN11" s="7" t="s">
        <v>74</v>
      </c>
      <c r="BO11" s="7">
        <v>6</v>
      </c>
      <c r="BP11" s="8" t="s">
        <v>101</v>
      </c>
      <c r="BQ11" s="55">
        <v>0.97826999999999997</v>
      </c>
    </row>
    <row r="12" spans="2:69" x14ac:dyDescent="0.25">
      <c r="B12" s="6" t="s">
        <v>102</v>
      </c>
      <c r="C12" s="7" t="s">
        <v>70</v>
      </c>
      <c r="D12" s="8" t="s">
        <v>103</v>
      </c>
      <c r="E12" s="9">
        <v>-33.965888760490898</v>
      </c>
      <c r="F12" s="9">
        <v>151.06260453605199</v>
      </c>
      <c r="G12" s="9">
        <v>-33.976989000000003</v>
      </c>
      <c r="H12" s="9">
        <v>151.1155</v>
      </c>
      <c r="I12" s="10" t="s">
        <v>104</v>
      </c>
      <c r="J12" s="7" t="s">
        <v>73</v>
      </c>
      <c r="K12" s="56"/>
      <c r="L12" s="57"/>
      <c r="M12" s="7">
        <v>26.9</v>
      </c>
      <c r="N12" s="7">
        <v>26.9</v>
      </c>
      <c r="O12" s="7">
        <v>26.9</v>
      </c>
      <c r="P12" s="7">
        <v>26.9</v>
      </c>
      <c r="Q12" s="7">
        <v>26.9</v>
      </c>
      <c r="R12" s="13">
        <f t="shared" si="0"/>
        <v>26.315462999999998</v>
      </c>
      <c r="S12" s="13">
        <f t="shared" si="0"/>
        <v>26.315462999999998</v>
      </c>
      <c r="T12" s="13">
        <f t="shared" si="0"/>
        <v>26.315462999999998</v>
      </c>
      <c r="U12" s="13">
        <f t="shared" si="0"/>
        <v>26.315462999999998</v>
      </c>
      <c r="V12" s="13">
        <f t="shared" si="0"/>
        <v>26.315462999999998</v>
      </c>
      <c r="W12" s="58">
        <v>22.879875183100001</v>
      </c>
      <c r="X12" s="58">
        <v>24.0177497864</v>
      </c>
      <c r="Y12" s="58">
        <v>23.2819957733</v>
      </c>
      <c r="Z12" s="58">
        <v>22.894872665400001</v>
      </c>
      <c r="AA12" s="58">
        <v>22.5793151855</v>
      </c>
      <c r="AB12" s="59" t="s">
        <v>74</v>
      </c>
      <c r="AC12" s="59" t="s">
        <v>74</v>
      </c>
      <c r="AD12" s="59" t="s">
        <v>74</v>
      </c>
      <c r="AE12" s="59" t="s">
        <v>74</v>
      </c>
      <c r="AF12" s="59" t="s">
        <v>74</v>
      </c>
      <c r="AG12" s="59">
        <f>W12*$BQ12</f>
        <v>22.382695495371237</v>
      </c>
      <c r="AH12" s="59">
        <f t="shared" si="2"/>
        <v>23.495844083541527</v>
      </c>
      <c r="AI12" s="59">
        <f t="shared" si="2"/>
        <v>22.776078005146189</v>
      </c>
      <c r="AJ12" s="59">
        <f t="shared" si="2"/>
        <v>22.397367082380857</v>
      </c>
      <c r="AK12" s="59">
        <f t="shared" si="2"/>
        <v>22.088666666519085</v>
      </c>
      <c r="AL12" s="59" t="s">
        <v>74</v>
      </c>
      <c r="AM12" s="59" t="s">
        <v>74</v>
      </c>
      <c r="AN12" s="59" t="s">
        <v>74</v>
      </c>
      <c r="AO12" s="59" t="s">
        <v>74</v>
      </c>
      <c r="AP12" s="59" t="s">
        <v>74</v>
      </c>
      <c r="AQ12" s="60" t="s">
        <v>75</v>
      </c>
      <c r="AR12" s="59">
        <f>IF(AG12-R12&gt;0,AG12-R12,0)</f>
        <v>0</v>
      </c>
      <c r="AS12" s="59">
        <f t="shared" ref="AS12:AV13" si="4">IF(AH12-S12&gt;0,AH12-S12,0)</f>
        <v>0</v>
      </c>
      <c r="AT12" s="59">
        <f t="shared" si="4"/>
        <v>0</v>
      </c>
      <c r="AU12" s="59">
        <f t="shared" si="4"/>
        <v>0</v>
      </c>
      <c r="AV12" s="59">
        <f t="shared" si="4"/>
        <v>0</v>
      </c>
      <c r="AW12" s="59">
        <v>2.5099999999999998</v>
      </c>
      <c r="AX12" s="59">
        <v>3.48</v>
      </c>
      <c r="AY12" s="59">
        <v>3.82</v>
      </c>
      <c r="AZ12" s="59">
        <v>4.17</v>
      </c>
      <c r="BA12" s="59">
        <v>4.51</v>
      </c>
      <c r="BB12" s="61"/>
      <c r="BC12" s="15"/>
      <c r="BD12" s="15"/>
      <c r="BE12" s="62"/>
      <c r="BF12" s="62"/>
      <c r="BG12" s="17"/>
      <c r="BH12" s="63"/>
      <c r="BI12" s="64"/>
      <c r="BJ12" s="65"/>
      <c r="BK12" s="59">
        <v>11.136260201323767</v>
      </c>
      <c r="BL12" s="59">
        <f>BK12*BQ12</f>
        <v>10.894269267149001</v>
      </c>
      <c r="BM12" s="60" t="s">
        <v>74</v>
      </c>
      <c r="BN12" s="60" t="s">
        <v>74</v>
      </c>
      <c r="BO12" s="60">
        <v>6</v>
      </c>
      <c r="BP12" s="66" t="s">
        <v>101</v>
      </c>
      <c r="BQ12" s="55">
        <v>0.97826999999999997</v>
      </c>
    </row>
    <row r="13" spans="2:69" ht="15.6" customHeight="1" x14ac:dyDescent="0.25">
      <c r="B13" s="6" t="s">
        <v>105</v>
      </c>
      <c r="C13" s="7" t="s">
        <v>70</v>
      </c>
      <c r="D13" s="8" t="s">
        <v>103</v>
      </c>
      <c r="E13" s="9">
        <v>-33.965888760490898</v>
      </c>
      <c r="F13" s="9">
        <v>151.06260453605199</v>
      </c>
      <c r="G13" s="9">
        <v>-33.976989000000003</v>
      </c>
      <c r="H13" s="9">
        <v>151.1155</v>
      </c>
      <c r="I13" s="10" t="s">
        <v>106</v>
      </c>
      <c r="J13" s="7" t="s">
        <v>73</v>
      </c>
      <c r="K13" s="22"/>
      <c r="L13" s="23"/>
      <c r="M13" s="7">
        <v>26.8</v>
      </c>
      <c r="N13" s="7">
        <v>26.8</v>
      </c>
      <c r="O13" s="7">
        <v>26.8</v>
      </c>
      <c r="P13" s="7">
        <v>26.8</v>
      </c>
      <c r="Q13" s="7">
        <v>26.8</v>
      </c>
      <c r="R13" s="13">
        <f t="shared" si="0"/>
        <v>26.217635999999999</v>
      </c>
      <c r="S13" s="13">
        <f t="shared" si="0"/>
        <v>26.217635999999999</v>
      </c>
      <c r="T13" s="13">
        <f t="shared" si="0"/>
        <v>26.217635999999999</v>
      </c>
      <c r="U13" s="13">
        <f t="shared" si="0"/>
        <v>26.217635999999999</v>
      </c>
      <c r="V13" s="13">
        <f t="shared" si="0"/>
        <v>26.217635999999999</v>
      </c>
      <c r="W13" s="58">
        <v>22.879875183100001</v>
      </c>
      <c r="X13" s="58">
        <v>24.017805099499999</v>
      </c>
      <c r="Y13" s="58">
        <v>23.282047271700002</v>
      </c>
      <c r="Z13" s="58">
        <v>22.894920349100001</v>
      </c>
      <c r="AA13" s="58">
        <v>22.579359054600001</v>
      </c>
      <c r="AB13" s="59" t="s">
        <v>74</v>
      </c>
      <c r="AC13" s="59" t="s">
        <v>74</v>
      </c>
      <c r="AD13" s="59" t="s">
        <v>74</v>
      </c>
      <c r="AE13" s="59" t="s">
        <v>74</v>
      </c>
      <c r="AF13" s="59" t="s">
        <v>74</v>
      </c>
      <c r="AG13" s="59">
        <f>W13*$BQ13</f>
        <v>22.382695495371237</v>
      </c>
      <c r="AH13" s="59">
        <f t="shared" si="2"/>
        <v>23.495898194687864</v>
      </c>
      <c r="AI13" s="59">
        <f t="shared" si="2"/>
        <v>22.776128384485961</v>
      </c>
      <c r="AJ13" s="59">
        <f t="shared" si="2"/>
        <v>22.397413729914057</v>
      </c>
      <c r="AK13" s="59">
        <f t="shared" si="2"/>
        <v>22.088709582343544</v>
      </c>
      <c r="AL13" s="59" t="s">
        <v>74</v>
      </c>
      <c r="AM13" s="59" t="s">
        <v>74</v>
      </c>
      <c r="AN13" s="59" t="s">
        <v>74</v>
      </c>
      <c r="AO13" s="59" t="s">
        <v>74</v>
      </c>
      <c r="AP13" s="59" t="s">
        <v>74</v>
      </c>
      <c r="AQ13" s="60" t="s">
        <v>75</v>
      </c>
      <c r="AR13" s="59">
        <f>IF(AG13-R13&gt;0,AG13-R13,0)</f>
        <v>0</v>
      </c>
      <c r="AS13" s="59">
        <f t="shared" si="4"/>
        <v>0</v>
      </c>
      <c r="AT13" s="59">
        <f t="shared" si="4"/>
        <v>0</v>
      </c>
      <c r="AU13" s="59">
        <f t="shared" si="4"/>
        <v>0</v>
      </c>
      <c r="AV13" s="59">
        <f t="shared" si="4"/>
        <v>0</v>
      </c>
      <c r="AW13" s="67" t="s">
        <v>107</v>
      </c>
      <c r="AX13" s="68"/>
      <c r="AY13" s="68"/>
      <c r="AZ13" s="68"/>
      <c r="BA13" s="69"/>
      <c r="BB13" s="70"/>
      <c r="BC13" s="28"/>
      <c r="BD13" s="28"/>
      <c r="BE13" s="71"/>
      <c r="BF13" s="71"/>
      <c r="BG13" s="29"/>
      <c r="BH13" s="30"/>
      <c r="BI13" s="31"/>
      <c r="BJ13" s="72"/>
      <c r="BK13" s="59">
        <v>11.136260201323767</v>
      </c>
      <c r="BL13" s="59">
        <f>BK13*BQ13</f>
        <v>10.894269267149001</v>
      </c>
      <c r="BM13" s="60" t="s">
        <v>74</v>
      </c>
      <c r="BN13" s="60" t="s">
        <v>74</v>
      </c>
      <c r="BO13" s="60">
        <v>6</v>
      </c>
      <c r="BP13" s="66" t="s">
        <v>101</v>
      </c>
      <c r="BQ13" s="55">
        <v>0.97826999999999997</v>
      </c>
    </row>
    <row r="15" spans="2:69" x14ac:dyDescent="0.25">
      <c r="BD15" s="74"/>
    </row>
    <row r="16" spans="2:69" x14ac:dyDescent="0.25">
      <c r="BD16" s="75"/>
    </row>
    <row r="17" spans="4:56" x14ac:dyDescent="0.25">
      <c r="BD17" s="76"/>
    </row>
    <row r="18" spans="4:56" x14ac:dyDescent="0.25">
      <c r="BD18" s="76"/>
    </row>
    <row r="19" spans="4:56" x14ac:dyDescent="0.25">
      <c r="BD19" s="76"/>
    </row>
    <row r="23" spans="4:56" x14ac:dyDescent="0.25">
      <c r="D23" s="1" t="s">
        <v>108</v>
      </c>
    </row>
  </sheetData>
  <mergeCells count="22">
    <mergeCell ref="BF11:BF13"/>
    <mergeCell ref="BG11:BG13"/>
    <mergeCell ref="BH11:BH13"/>
    <mergeCell ref="BI11:BI13"/>
    <mergeCell ref="BJ11:BJ13"/>
    <mergeCell ref="AW13:BA13"/>
    <mergeCell ref="BI6:BI7"/>
    <mergeCell ref="BJ6:BJ7"/>
    <mergeCell ref="AW7:BA7"/>
    <mergeCell ref="BK7:BL7"/>
    <mergeCell ref="K11:K13"/>
    <mergeCell ref="L11:L13"/>
    <mergeCell ref="BB11:BB13"/>
    <mergeCell ref="BC11:BC13"/>
    <mergeCell ref="BD11:BD13"/>
    <mergeCell ref="BE11:BE13"/>
    <mergeCell ref="K6:K7"/>
    <mergeCell ref="L6:L7"/>
    <mergeCell ref="BC6:BC7"/>
    <mergeCell ref="BD6:BD7"/>
    <mergeCell ref="BG6:BG7"/>
    <mergeCell ref="BH6:BH7"/>
  </mergeCells>
  <pageMargins left="0.7" right="0.7" top="0.75" bottom="0.75" header="0.3" footer="0.3"/>
  <headerFooter>
    <oddFooter>&amp;L_x000D_&amp;1#&amp;"Calibri"&amp;8&amp;K000000 For Official use only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73A33-D845-49A6-B7CA-EC2411469211}">
  <sheetPr>
    <tabColor rgb="FF002060"/>
  </sheetPr>
  <dimension ref="B2:DE25"/>
  <sheetViews>
    <sheetView zoomScale="90" zoomScaleNormal="90" workbookViewId="0">
      <selection activeCell="A27" sqref="A27:XFD32"/>
    </sheetView>
  </sheetViews>
  <sheetFormatPr defaultColWidth="12.5703125" defaultRowHeight="15.75" x14ac:dyDescent="0.25"/>
  <cols>
    <col min="1" max="1" width="4.140625" style="1" customWidth="1"/>
    <col min="2" max="2" width="47" style="1" bestFit="1" customWidth="1"/>
    <col min="3" max="3" width="68.42578125" style="1" customWidth="1"/>
    <col min="4" max="4" width="50" style="1" customWidth="1"/>
    <col min="5" max="5" width="16.7109375" style="1" customWidth="1"/>
    <col min="6" max="6" width="19.5703125" style="1" customWidth="1"/>
    <col min="7" max="7" width="20" style="1" customWidth="1"/>
    <col min="8" max="12" width="20.140625" style="1" customWidth="1"/>
    <col min="13" max="52" width="21.28515625" style="1" customWidth="1"/>
    <col min="53" max="53" width="10.140625" style="77" customWidth="1"/>
    <col min="54" max="73" width="20.42578125" style="78" customWidth="1"/>
    <col min="74" max="74" width="30.42578125" style="1" customWidth="1"/>
    <col min="75" max="75" width="19.28515625" style="1" customWidth="1"/>
    <col min="76" max="76" width="24.5703125" style="1" customWidth="1"/>
    <col min="77" max="78" width="19.28515625" style="1" customWidth="1"/>
    <col min="79" max="79" width="24.7109375" style="1" customWidth="1"/>
    <col min="80" max="81" width="19.28515625" style="1" customWidth="1"/>
    <col min="82" max="84" width="24.140625" style="1" customWidth="1"/>
    <col min="85" max="85" width="19.28515625" style="1" customWidth="1"/>
    <col min="86" max="86" width="15.42578125" style="1" customWidth="1"/>
    <col min="87" max="87" width="14.42578125" style="1" customWidth="1"/>
    <col min="88" max="88" width="22.42578125" style="1" customWidth="1"/>
    <col min="89" max="97" width="23.5703125" style="1" customWidth="1"/>
    <col min="98" max="98" width="12.5703125" style="1"/>
    <col min="99" max="108" width="19.28515625" style="1" customWidth="1"/>
    <col min="109" max="109" width="20.140625" style="1" customWidth="1"/>
    <col min="110" max="16384" width="12.5703125" style="1"/>
  </cols>
  <sheetData>
    <row r="2" spans="2:109" ht="32.25" x14ac:dyDescent="0.5">
      <c r="C2" s="2" t="s">
        <v>109</v>
      </c>
    </row>
    <row r="3" spans="2:109" x14ac:dyDescent="0.25">
      <c r="P3" s="78"/>
      <c r="Q3" s="78"/>
      <c r="R3" s="78"/>
      <c r="S3" s="78"/>
      <c r="T3" s="78"/>
      <c r="U3" s="78"/>
      <c r="V3" s="78"/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144540</v>
      </c>
      <c r="DA3" s="1">
        <v>264114</v>
      </c>
      <c r="DB3" s="1">
        <v>352152</v>
      </c>
      <c r="DC3" s="1">
        <v>440190</v>
      </c>
      <c r="DD3" s="1">
        <v>528228</v>
      </c>
    </row>
    <row r="4" spans="2:109" x14ac:dyDescent="0.25">
      <c r="R4" s="78"/>
      <c r="S4" s="78"/>
      <c r="T4" s="78"/>
      <c r="U4" s="78"/>
      <c r="V4" s="78"/>
    </row>
    <row r="5" spans="2:109" ht="97.5" x14ac:dyDescent="0.25">
      <c r="B5" s="4" t="s">
        <v>110</v>
      </c>
      <c r="C5" s="4" t="s">
        <v>111</v>
      </c>
      <c r="D5" s="4" t="s">
        <v>112</v>
      </c>
      <c r="E5" s="4" t="s">
        <v>113</v>
      </c>
      <c r="F5" s="4" t="s">
        <v>114</v>
      </c>
      <c r="G5" s="4" t="s">
        <v>115</v>
      </c>
      <c r="H5" s="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  <c r="M5" s="4" t="s">
        <v>121</v>
      </c>
      <c r="N5" s="4" t="s">
        <v>122</v>
      </c>
      <c r="O5" s="4" t="s">
        <v>123</v>
      </c>
      <c r="P5" s="4" t="s">
        <v>124</v>
      </c>
      <c r="Q5" s="4" t="s">
        <v>125</v>
      </c>
      <c r="R5" s="4" t="s">
        <v>126</v>
      </c>
      <c r="S5" s="4" t="s">
        <v>127</v>
      </c>
      <c r="T5" s="4" t="s">
        <v>128</v>
      </c>
      <c r="U5" s="4" t="s">
        <v>129</v>
      </c>
      <c r="V5" s="4" t="s">
        <v>130</v>
      </c>
      <c r="W5" s="4" t="s">
        <v>131</v>
      </c>
      <c r="X5" s="4" t="s">
        <v>132</v>
      </c>
      <c r="Y5" s="4" t="s">
        <v>133</v>
      </c>
      <c r="Z5" s="4" t="s">
        <v>134</v>
      </c>
      <c r="AA5" s="4" t="s">
        <v>135</v>
      </c>
      <c r="AB5" s="4" t="s">
        <v>136</v>
      </c>
      <c r="AC5" s="4" t="s">
        <v>137</v>
      </c>
      <c r="AD5" s="4" t="s">
        <v>138</v>
      </c>
      <c r="AE5" s="4" t="s">
        <v>139</v>
      </c>
      <c r="AF5" s="4" t="s">
        <v>140</v>
      </c>
      <c r="AG5" s="4" t="s">
        <v>141</v>
      </c>
      <c r="AH5" s="4" t="s">
        <v>142</v>
      </c>
      <c r="AI5" s="4" t="s">
        <v>143</v>
      </c>
      <c r="AJ5" s="4" t="s">
        <v>144</v>
      </c>
      <c r="AK5" s="4" t="s">
        <v>145</v>
      </c>
      <c r="AL5" s="4" t="s">
        <v>146</v>
      </c>
      <c r="AM5" s="4" t="s">
        <v>147</v>
      </c>
      <c r="AN5" s="4" t="s">
        <v>148</v>
      </c>
      <c r="AO5" s="4" t="s">
        <v>149</v>
      </c>
      <c r="AP5" s="4" t="s">
        <v>150</v>
      </c>
      <c r="AQ5" s="4" t="s">
        <v>151</v>
      </c>
      <c r="AR5" s="4" t="s">
        <v>152</v>
      </c>
      <c r="AS5" s="4" t="s">
        <v>153</v>
      </c>
      <c r="AT5" s="4" t="s">
        <v>154</v>
      </c>
      <c r="AU5" s="4" t="s">
        <v>155</v>
      </c>
      <c r="AV5" s="4" t="s">
        <v>156</v>
      </c>
      <c r="AW5" s="4" t="s">
        <v>157</v>
      </c>
      <c r="AX5" s="4" t="s">
        <v>158</v>
      </c>
      <c r="AY5" s="4" t="s">
        <v>159</v>
      </c>
      <c r="AZ5" s="4" t="s">
        <v>160</v>
      </c>
      <c r="BA5" s="79" t="s">
        <v>161</v>
      </c>
      <c r="BB5" s="80" t="s">
        <v>162</v>
      </c>
      <c r="BC5" s="80" t="s">
        <v>163</v>
      </c>
      <c r="BD5" s="80" t="s">
        <v>164</v>
      </c>
      <c r="BE5" s="80" t="s">
        <v>165</v>
      </c>
      <c r="BF5" s="80" t="s">
        <v>166</v>
      </c>
      <c r="BG5" s="80" t="s">
        <v>167</v>
      </c>
      <c r="BH5" s="80" t="s">
        <v>168</v>
      </c>
      <c r="BI5" s="80" t="s">
        <v>169</v>
      </c>
      <c r="BJ5" s="80" t="s">
        <v>170</v>
      </c>
      <c r="BK5" s="80" t="s">
        <v>171</v>
      </c>
      <c r="BL5" s="80" t="s">
        <v>172</v>
      </c>
      <c r="BM5" s="80" t="s">
        <v>173</v>
      </c>
      <c r="BN5" s="80" t="s">
        <v>174</v>
      </c>
      <c r="BO5" s="80" t="s">
        <v>175</v>
      </c>
      <c r="BP5" s="80" t="s">
        <v>176</v>
      </c>
      <c r="BQ5" s="80" t="s">
        <v>177</v>
      </c>
      <c r="BR5" s="80" t="s">
        <v>178</v>
      </c>
      <c r="BS5" s="80" t="s">
        <v>179</v>
      </c>
      <c r="BT5" s="80" t="s">
        <v>180</v>
      </c>
      <c r="BU5" s="80" t="s">
        <v>181</v>
      </c>
      <c r="BV5" s="4" t="s">
        <v>182</v>
      </c>
      <c r="BW5" s="4" t="s">
        <v>183</v>
      </c>
      <c r="BX5" s="4" t="s">
        <v>184</v>
      </c>
      <c r="BY5" s="4" t="s">
        <v>185</v>
      </c>
      <c r="BZ5" s="4" t="s">
        <v>186</v>
      </c>
      <c r="CA5" s="4" t="s">
        <v>59</v>
      </c>
      <c r="CB5" s="4" t="s">
        <v>187</v>
      </c>
      <c r="CC5" s="4" t="s">
        <v>188</v>
      </c>
      <c r="CD5" s="4" t="s">
        <v>189</v>
      </c>
      <c r="CE5" s="4" t="s">
        <v>190</v>
      </c>
      <c r="CF5" s="4" t="s">
        <v>191</v>
      </c>
      <c r="CG5" s="4" t="s">
        <v>192</v>
      </c>
      <c r="CH5" s="4" t="s">
        <v>193</v>
      </c>
      <c r="CI5" s="4" t="s">
        <v>194</v>
      </c>
      <c r="CJ5" s="4" t="s">
        <v>195</v>
      </c>
      <c r="CK5" s="4" t="s">
        <v>196</v>
      </c>
      <c r="CL5" s="4" t="s">
        <v>197</v>
      </c>
      <c r="CM5" s="4" t="s">
        <v>198</v>
      </c>
      <c r="CN5" s="4" t="s">
        <v>199</v>
      </c>
      <c r="CO5" s="4" t="s">
        <v>200</v>
      </c>
      <c r="CP5" s="4" t="s">
        <v>201</v>
      </c>
      <c r="CQ5" s="4" t="s">
        <v>202</v>
      </c>
      <c r="CR5" s="4" t="s">
        <v>203</v>
      </c>
      <c r="CS5" s="4" t="s">
        <v>204</v>
      </c>
      <c r="CT5" s="4" t="s">
        <v>205</v>
      </c>
      <c r="CU5" s="4" t="s">
        <v>206</v>
      </c>
      <c r="CV5" s="4" t="s">
        <v>207</v>
      </c>
      <c r="CW5" s="4" t="s">
        <v>208</v>
      </c>
      <c r="CX5" s="4" t="s">
        <v>209</v>
      </c>
      <c r="CY5" s="4" t="s">
        <v>210</v>
      </c>
      <c r="CZ5" s="4" t="s">
        <v>211</v>
      </c>
      <c r="DA5" s="4" t="s">
        <v>212</v>
      </c>
      <c r="DB5" s="4" t="s">
        <v>213</v>
      </c>
      <c r="DC5" s="4" t="s">
        <v>214</v>
      </c>
      <c r="DD5" s="4" t="s">
        <v>215</v>
      </c>
      <c r="DE5" s="4" t="s">
        <v>216</v>
      </c>
    </row>
    <row r="6" spans="2:109" x14ac:dyDescent="0.25">
      <c r="B6" s="6" t="s">
        <v>217</v>
      </c>
      <c r="C6" s="7" t="s">
        <v>218</v>
      </c>
      <c r="D6" s="7"/>
      <c r="E6" s="10">
        <v>-33.787249000000003</v>
      </c>
      <c r="F6" s="10">
        <v>151.13233</v>
      </c>
      <c r="G6" s="81" t="s">
        <v>219</v>
      </c>
      <c r="H6" s="82" t="s">
        <v>219</v>
      </c>
      <c r="I6" s="82" t="s">
        <v>219</v>
      </c>
      <c r="J6" s="82" t="s">
        <v>219</v>
      </c>
      <c r="K6" s="82" t="s">
        <v>219</v>
      </c>
      <c r="L6" s="82" t="s">
        <v>219</v>
      </c>
      <c r="M6" s="49">
        <v>96.05</v>
      </c>
      <c r="N6" s="49">
        <v>156.4</v>
      </c>
      <c r="O6" s="49">
        <v>233.75</v>
      </c>
      <c r="P6" s="49">
        <v>312.8</v>
      </c>
      <c r="Q6" s="49">
        <v>366.34999999999997</v>
      </c>
      <c r="R6" s="49">
        <v>433.5</v>
      </c>
      <c r="S6" s="49">
        <v>484.5</v>
      </c>
      <c r="T6" s="49">
        <v>536.35</v>
      </c>
      <c r="U6" s="49">
        <v>553.35</v>
      </c>
      <c r="V6" s="49">
        <v>581.4</v>
      </c>
      <c r="W6" s="49" t="s">
        <v>219</v>
      </c>
      <c r="X6" s="49" t="s">
        <v>219</v>
      </c>
      <c r="Y6" s="49" t="s">
        <v>219</v>
      </c>
      <c r="Z6" s="49" t="s">
        <v>219</v>
      </c>
      <c r="AA6" s="49" t="s">
        <v>219</v>
      </c>
      <c r="AB6" s="49" t="s">
        <v>219</v>
      </c>
      <c r="AC6" s="49" t="s">
        <v>219</v>
      </c>
      <c r="AD6" s="49" t="s">
        <v>219</v>
      </c>
      <c r="AE6" s="49" t="s">
        <v>219</v>
      </c>
      <c r="AF6" s="49" t="s">
        <v>219</v>
      </c>
      <c r="AG6" s="82" t="s">
        <v>219</v>
      </c>
      <c r="AH6" s="82" t="s">
        <v>219</v>
      </c>
      <c r="AI6" s="82" t="s">
        <v>219</v>
      </c>
      <c r="AJ6" s="82" t="s">
        <v>219</v>
      </c>
      <c r="AK6" s="82" t="s">
        <v>219</v>
      </c>
      <c r="AL6" s="82" t="s">
        <v>219</v>
      </c>
      <c r="AM6" s="82" t="s">
        <v>219</v>
      </c>
      <c r="AN6" s="82" t="s">
        <v>219</v>
      </c>
      <c r="AO6" s="82" t="s">
        <v>219</v>
      </c>
      <c r="AP6" s="82" t="s">
        <v>219</v>
      </c>
      <c r="AQ6" s="82" t="s">
        <v>219</v>
      </c>
      <c r="AR6" s="82" t="s">
        <v>219</v>
      </c>
      <c r="AS6" s="82" t="s">
        <v>219</v>
      </c>
      <c r="AT6" s="82" t="s">
        <v>219</v>
      </c>
      <c r="AU6" s="82" t="s">
        <v>219</v>
      </c>
      <c r="AV6" s="82" t="s">
        <v>219</v>
      </c>
      <c r="AW6" s="82" t="s">
        <v>219</v>
      </c>
      <c r="AX6" s="82" t="s">
        <v>219</v>
      </c>
      <c r="AY6" s="82" t="s">
        <v>219</v>
      </c>
      <c r="AZ6" s="82" t="s">
        <v>219</v>
      </c>
      <c r="BA6" s="83">
        <v>132</v>
      </c>
      <c r="BB6" s="49">
        <v>0</v>
      </c>
      <c r="BC6" s="49">
        <v>45</v>
      </c>
      <c r="BD6" s="49">
        <v>110</v>
      </c>
      <c r="BE6" s="49">
        <v>181</v>
      </c>
      <c r="BF6" s="49">
        <v>219</v>
      </c>
      <c r="BG6" s="49">
        <v>278</v>
      </c>
      <c r="BH6" s="49">
        <v>321</v>
      </c>
      <c r="BI6" s="49">
        <v>379</v>
      </c>
      <c r="BJ6" s="49">
        <v>395</v>
      </c>
      <c r="BK6" s="49">
        <v>416</v>
      </c>
      <c r="BL6" s="49">
        <v>0</v>
      </c>
      <c r="BM6" s="49">
        <v>45</v>
      </c>
      <c r="BN6" s="49">
        <v>110</v>
      </c>
      <c r="BO6" s="49">
        <v>181</v>
      </c>
      <c r="BP6" s="49">
        <v>219</v>
      </c>
      <c r="BQ6" s="49">
        <v>278</v>
      </c>
      <c r="BR6" s="49">
        <v>321</v>
      </c>
      <c r="BS6" s="49">
        <v>379</v>
      </c>
      <c r="BT6" s="49">
        <v>395</v>
      </c>
      <c r="BU6" s="49">
        <v>416</v>
      </c>
      <c r="BV6" s="49" t="s">
        <v>220</v>
      </c>
      <c r="BW6" s="45">
        <v>147.30000000000001</v>
      </c>
      <c r="BX6" s="45">
        <v>0.14299999999999999</v>
      </c>
      <c r="BY6" s="84" t="s">
        <v>221</v>
      </c>
      <c r="BZ6" s="73">
        <v>47270</v>
      </c>
      <c r="CA6" s="85" t="s">
        <v>74</v>
      </c>
      <c r="CB6" s="86">
        <f>BW6*0.037/(1+0.037)</f>
        <v>5.2556412729026043</v>
      </c>
      <c r="CC6" s="49">
        <v>0</v>
      </c>
      <c r="CD6" s="49">
        <v>0</v>
      </c>
      <c r="CE6" s="49">
        <v>0</v>
      </c>
      <c r="CF6" s="49">
        <v>0</v>
      </c>
      <c r="CG6" s="49" t="s">
        <v>222</v>
      </c>
      <c r="CH6" s="49" t="s">
        <v>219</v>
      </c>
      <c r="CI6" s="49" t="s">
        <v>219</v>
      </c>
      <c r="CJ6" s="49">
        <v>0</v>
      </c>
      <c r="CK6" s="49">
        <v>0.01</v>
      </c>
      <c r="CL6" s="49">
        <v>10.96</v>
      </c>
      <c r="CM6" s="49">
        <v>3048.83</v>
      </c>
      <c r="CN6" s="49">
        <v>10250976.1</v>
      </c>
      <c r="CO6" s="49">
        <v>5631388194.8599997</v>
      </c>
      <c r="CP6" s="49">
        <v>24200369623.759998</v>
      </c>
      <c r="CQ6" s="49">
        <v>53156379670.410004</v>
      </c>
      <c r="CR6" s="49">
        <v>64027190043.419998</v>
      </c>
      <c r="CS6" s="49">
        <v>82683113520.710007</v>
      </c>
      <c r="CT6" s="83">
        <v>52024</v>
      </c>
      <c r="CU6" s="49">
        <v>0</v>
      </c>
      <c r="CV6" s="49">
        <v>1.9221897585729663E-7</v>
      </c>
      <c r="CW6" s="49">
        <v>2.1067199753959712E-4</v>
      </c>
      <c r="CX6" s="49">
        <v>5.8604298016300169E-2</v>
      </c>
      <c r="CY6" s="83">
        <v>197.04321274796249</v>
      </c>
      <c r="CZ6" s="83">
        <v>108245.96714708595</v>
      </c>
      <c r="DA6" s="83">
        <v>465177.02644471778</v>
      </c>
      <c r="DB6" s="83">
        <v>1021766.4860527834</v>
      </c>
      <c r="DC6" s="83">
        <v>1230724.0897166692</v>
      </c>
      <c r="DD6" s="83">
        <v>1589326.3401643473</v>
      </c>
      <c r="DE6" s="49"/>
    </row>
    <row r="7" spans="2:109" x14ac:dyDescent="0.25">
      <c r="B7" s="6" t="s">
        <v>223</v>
      </c>
      <c r="C7" s="7" t="s">
        <v>218</v>
      </c>
      <c r="D7" s="7"/>
      <c r="E7" s="10" t="s">
        <v>224</v>
      </c>
      <c r="F7" s="10">
        <v>151.19059999999999</v>
      </c>
      <c r="G7" s="81"/>
      <c r="H7" s="82"/>
      <c r="I7" s="82"/>
      <c r="J7" s="82"/>
      <c r="K7" s="82"/>
      <c r="L7" s="82"/>
      <c r="M7" s="49">
        <v>0</v>
      </c>
      <c r="N7" s="49">
        <v>0</v>
      </c>
      <c r="O7" s="49">
        <v>0</v>
      </c>
      <c r="P7" s="49">
        <v>21.347199915789474</v>
      </c>
      <c r="Q7" s="49">
        <v>42.694399831578949</v>
      </c>
      <c r="R7" s="49">
        <v>64.041599747368437</v>
      </c>
      <c r="S7" s="49">
        <v>85.388799663157897</v>
      </c>
      <c r="T7" s="49">
        <v>99.620266273684223</v>
      </c>
      <c r="U7" s="49">
        <v>99.620266273684223</v>
      </c>
      <c r="V7" s="49">
        <v>99.620266273684223</v>
      </c>
      <c r="W7" s="49" t="s">
        <v>219</v>
      </c>
      <c r="X7" s="49" t="s">
        <v>219</v>
      </c>
      <c r="Y7" s="49" t="s">
        <v>219</v>
      </c>
      <c r="Z7" s="49" t="s">
        <v>219</v>
      </c>
      <c r="AA7" s="49" t="s">
        <v>219</v>
      </c>
      <c r="AB7" s="49" t="s">
        <v>219</v>
      </c>
      <c r="AC7" s="49" t="s">
        <v>219</v>
      </c>
      <c r="AD7" s="49" t="s">
        <v>219</v>
      </c>
      <c r="AE7" s="49" t="s">
        <v>219</v>
      </c>
      <c r="AF7" s="49" t="s">
        <v>219</v>
      </c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3">
        <v>132</v>
      </c>
      <c r="BB7" s="49">
        <v>0</v>
      </c>
      <c r="BC7" s="49">
        <v>0</v>
      </c>
      <c r="BD7" s="49">
        <v>0</v>
      </c>
      <c r="BE7" s="49">
        <v>21.347199915789474</v>
      </c>
      <c r="BF7" s="49">
        <v>42.694399831578949</v>
      </c>
      <c r="BG7" s="49">
        <v>64.041599747368437</v>
      </c>
      <c r="BH7" s="49">
        <v>85.388799663157897</v>
      </c>
      <c r="BI7" s="49">
        <v>99.620266273684223</v>
      </c>
      <c r="BJ7" s="49">
        <v>99.620266273684223</v>
      </c>
      <c r="BK7" s="49">
        <v>99.620266273684223</v>
      </c>
      <c r="BL7" s="49">
        <v>0</v>
      </c>
      <c r="BM7" s="49">
        <v>0</v>
      </c>
      <c r="BN7" s="49">
        <v>0</v>
      </c>
      <c r="BO7" s="49">
        <v>19.212479924210527</v>
      </c>
      <c r="BP7" s="49">
        <v>38.424959848421054</v>
      </c>
      <c r="BQ7" s="49">
        <v>57.637439772631595</v>
      </c>
      <c r="BR7" s="49">
        <v>76.849919696842107</v>
      </c>
      <c r="BS7" s="49">
        <v>89.658239646315806</v>
      </c>
      <c r="BT7" s="49">
        <v>89.658239646315806</v>
      </c>
      <c r="BU7" s="49">
        <v>89.658239646315806</v>
      </c>
      <c r="BV7" s="49" t="s">
        <v>225</v>
      </c>
      <c r="BW7" s="45">
        <v>55.9</v>
      </c>
      <c r="BX7" s="45">
        <f>BW7*0.005</f>
        <v>0.27950000000000003</v>
      </c>
      <c r="BY7" s="84" t="s">
        <v>221</v>
      </c>
      <c r="BZ7" s="73">
        <v>48549</v>
      </c>
      <c r="CA7" s="87" t="s">
        <v>219</v>
      </c>
      <c r="CB7" s="86">
        <f>BW7*0.037/(1+0.037)</f>
        <v>1.9945033751205399</v>
      </c>
      <c r="CC7" s="49">
        <v>0</v>
      </c>
      <c r="CD7" s="49">
        <v>0</v>
      </c>
      <c r="CE7" s="49">
        <v>0</v>
      </c>
      <c r="CF7" s="49">
        <v>0</v>
      </c>
      <c r="CG7" s="49" t="s">
        <v>226</v>
      </c>
      <c r="CH7" s="49" t="s">
        <v>219</v>
      </c>
      <c r="CI7" s="49" t="s">
        <v>219</v>
      </c>
      <c r="CJ7" s="83">
        <v>0</v>
      </c>
      <c r="CK7" s="88">
        <v>0</v>
      </c>
      <c r="CL7" s="83">
        <v>0</v>
      </c>
      <c r="CM7" s="83">
        <v>6917521024.6413326</v>
      </c>
      <c r="CN7" s="83">
        <v>13835042049.282665</v>
      </c>
      <c r="CO7" s="83">
        <v>20752563073.924004</v>
      </c>
      <c r="CP7" s="83">
        <v>27670084098.565331</v>
      </c>
      <c r="CQ7" s="83">
        <v>32281764781.659565</v>
      </c>
      <c r="CR7" s="83">
        <v>32281764781.659565</v>
      </c>
      <c r="CS7" s="83">
        <v>32281764781.659565</v>
      </c>
      <c r="CT7" s="83">
        <v>41102</v>
      </c>
      <c r="CU7" s="83">
        <v>0</v>
      </c>
      <c r="CV7" s="83">
        <v>0</v>
      </c>
      <c r="CW7" s="83">
        <v>0</v>
      </c>
      <c r="CX7" s="83">
        <v>168301.32413608421</v>
      </c>
      <c r="CY7" s="83">
        <v>336602.64827216842</v>
      </c>
      <c r="CZ7" s="83">
        <v>504903.97240825277</v>
      </c>
      <c r="DA7" s="83">
        <v>673205.29654433683</v>
      </c>
      <c r="DB7" s="83">
        <v>785406.17930172652</v>
      </c>
      <c r="DC7" s="83">
        <v>785406.17930172652</v>
      </c>
      <c r="DD7" s="83">
        <v>785406.17930172652</v>
      </c>
      <c r="DE7" s="49"/>
    </row>
    <row r="8" spans="2:109" x14ac:dyDescent="0.25">
      <c r="B8" s="6"/>
      <c r="C8" s="7"/>
      <c r="D8" s="7"/>
      <c r="E8" s="10"/>
      <c r="F8" s="10"/>
      <c r="G8" s="81"/>
      <c r="H8" s="82"/>
      <c r="I8" s="82"/>
      <c r="J8" s="82"/>
      <c r="K8" s="82"/>
      <c r="L8" s="82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3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89"/>
      <c r="BX8" s="89"/>
      <c r="BY8" s="89"/>
      <c r="BZ8" s="73"/>
      <c r="CA8" s="90"/>
      <c r="CB8" s="90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91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</row>
    <row r="9" spans="2:109" x14ac:dyDescent="0.25">
      <c r="B9" s="6"/>
      <c r="C9" s="7"/>
      <c r="D9" s="7"/>
      <c r="E9" s="10"/>
      <c r="F9" s="10"/>
      <c r="G9" s="81"/>
      <c r="H9" s="82"/>
      <c r="I9" s="82"/>
      <c r="J9" s="82"/>
      <c r="K9" s="82"/>
      <c r="L9" s="82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3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89"/>
      <c r="BX9" s="89"/>
      <c r="BY9" s="89"/>
      <c r="BZ9" s="73"/>
      <c r="CA9" s="90"/>
      <c r="CB9" s="90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</row>
    <row r="10" spans="2:109" x14ac:dyDescent="0.25">
      <c r="B10" s="6"/>
      <c r="C10" s="7"/>
      <c r="D10" s="7"/>
      <c r="E10" s="10"/>
      <c r="F10" s="10"/>
      <c r="G10" s="81"/>
      <c r="H10" s="82"/>
      <c r="I10" s="82"/>
      <c r="J10" s="82"/>
      <c r="K10" s="82"/>
      <c r="L10" s="82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3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89"/>
      <c r="BX10" s="89"/>
      <c r="BY10" s="89"/>
      <c r="BZ10" s="73"/>
      <c r="CA10" s="90"/>
      <c r="CB10" s="90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</row>
    <row r="11" spans="2:109" x14ac:dyDescent="0.25">
      <c r="B11" s="6"/>
      <c r="C11" s="7"/>
      <c r="D11" s="7"/>
      <c r="E11" s="10"/>
      <c r="F11" s="10"/>
      <c r="G11" s="81"/>
      <c r="H11" s="82"/>
      <c r="I11" s="82"/>
      <c r="J11" s="82"/>
      <c r="K11" s="82"/>
      <c r="L11" s="82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3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89"/>
      <c r="BX11" s="89"/>
      <c r="BY11" s="89"/>
      <c r="BZ11" s="73"/>
      <c r="CA11" s="90"/>
      <c r="CB11" s="90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</row>
    <row r="12" spans="2:109" x14ac:dyDescent="0.25">
      <c r="B12" s="6"/>
      <c r="C12" s="7"/>
      <c r="D12" s="7"/>
      <c r="E12" s="10"/>
      <c r="F12" s="10"/>
      <c r="G12" s="81"/>
      <c r="H12" s="82"/>
      <c r="I12" s="82"/>
      <c r="J12" s="82"/>
      <c r="K12" s="82"/>
      <c r="L12" s="82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3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89"/>
      <c r="BX12" s="89"/>
      <c r="BY12" s="89"/>
      <c r="BZ12" s="73"/>
      <c r="CA12" s="90"/>
      <c r="CB12" s="90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</row>
    <row r="13" spans="2:109" x14ac:dyDescent="0.25">
      <c r="B13" s="6"/>
      <c r="C13" s="7"/>
      <c r="D13" s="7"/>
      <c r="E13" s="10"/>
      <c r="F13" s="10"/>
      <c r="G13" s="81"/>
      <c r="H13" s="82"/>
      <c r="I13" s="82"/>
      <c r="J13" s="82"/>
      <c r="K13" s="82"/>
      <c r="L13" s="82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3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89"/>
      <c r="BX13" s="89"/>
      <c r="BY13" s="89"/>
      <c r="BZ13" s="73"/>
      <c r="CA13" s="90"/>
      <c r="CB13" s="90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</row>
    <row r="14" spans="2:109" x14ac:dyDescent="0.25">
      <c r="B14" s="6"/>
      <c r="C14" s="7"/>
      <c r="D14" s="7"/>
      <c r="E14" s="10"/>
      <c r="F14" s="10"/>
      <c r="G14" s="81"/>
      <c r="H14" s="82"/>
      <c r="I14" s="82"/>
      <c r="J14" s="82"/>
      <c r="K14" s="82"/>
      <c r="L14" s="82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3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89"/>
      <c r="BX14" s="89"/>
      <c r="BY14" s="89"/>
      <c r="BZ14" s="73"/>
      <c r="CA14" s="90"/>
      <c r="CB14" s="90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</row>
    <row r="15" spans="2:109" x14ac:dyDescent="0.25">
      <c r="B15" s="6"/>
      <c r="C15" s="7"/>
      <c r="D15" s="7"/>
      <c r="E15" s="10"/>
      <c r="F15" s="10"/>
      <c r="G15" s="81"/>
      <c r="H15" s="82"/>
      <c r="I15" s="82"/>
      <c r="J15" s="82"/>
      <c r="K15" s="82"/>
      <c r="L15" s="82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3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89"/>
      <c r="BX15" s="89"/>
      <c r="BY15" s="89"/>
      <c r="BZ15" s="73"/>
      <c r="CA15" s="90"/>
      <c r="CB15" s="90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</row>
    <row r="16" spans="2:109" x14ac:dyDescent="0.25">
      <c r="B16" s="6"/>
      <c r="C16" s="7"/>
      <c r="D16" s="7"/>
      <c r="E16" s="10"/>
      <c r="F16" s="10"/>
      <c r="G16" s="81"/>
      <c r="H16" s="82"/>
      <c r="I16" s="82"/>
      <c r="J16" s="82"/>
      <c r="K16" s="82"/>
      <c r="L16" s="82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3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89"/>
      <c r="BX16" s="89"/>
      <c r="BY16" s="89"/>
      <c r="BZ16" s="73"/>
      <c r="CA16" s="90"/>
      <c r="CB16" s="90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</row>
    <row r="17" spans="2:109" x14ac:dyDescent="0.25">
      <c r="B17" s="6"/>
      <c r="C17" s="7"/>
      <c r="D17" s="7"/>
      <c r="E17" s="10"/>
      <c r="F17" s="10"/>
      <c r="G17" s="81"/>
      <c r="H17" s="82"/>
      <c r="I17" s="82"/>
      <c r="J17" s="82"/>
      <c r="K17" s="82"/>
      <c r="L17" s="82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3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89"/>
      <c r="BX17" s="89"/>
      <c r="BY17" s="89"/>
      <c r="BZ17" s="73"/>
      <c r="CA17" s="90"/>
      <c r="CB17" s="90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</row>
    <row r="18" spans="2:109" x14ac:dyDescent="0.25">
      <c r="B18" s="6"/>
      <c r="C18" s="7"/>
      <c r="D18" s="7"/>
      <c r="E18" s="10"/>
      <c r="F18" s="10"/>
      <c r="G18" s="81"/>
      <c r="H18" s="82"/>
      <c r="I18" s="82"/>
      <c r="J18" s="82"/>
      <c r="K18" s="82"/>
      <c r="L18" s="82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3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89"/>
      <c r="BX18" s="89"/>
      <c r="BY18" s="89"/>
      <c r="BZ18" s="73"/>
      <c r="CA18" s="90"/>
      <c r="CB18" s="90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</row>
    <row r="19" spans="2:109" x14ac:dyDescent="0.25">
      <c r="B19" s="6"/>
      <c r="C19" s="7"/>
      <c r="D19" s="7"/>
      <c r="E19" s="10"/>
      <c r="F19" s="10"/>
      <c r="G19" s="81"/>
      <c r="H19" s="82"/>
      <c r="I19" s="82"/>
      <c r="J19" s="82"/>
      <c r="K19" s="82"/>
      <c r="L19" s="82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3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89"/>
      <c r="BX19" s="89"/>
      <c r="BY19" s="89"/>
      <c r="BZ19" s="73"/>
      <c r="CA19" s="90"/>
      <c r="CB19" s="90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</row>
    <row r="21" spans="2:109" ht="18" x14ac:dyDescent="0.25">
      <c r="B21" s="1" t="s">
        <v>227</v>
      </c>
    </row>
    <row r="22" spans="2:109" x14ac:dyDescent="0.25">
      <c r="B22" s="1" t="s">
        <v>228</v>
      </c>
    </row>
    <row r="23" spans="2:109" x14ac:dyDescent="0.25">
      <c r="B23" s="1" t="s">
        <v>229</v>
      </c>
    </row>
    <row r="24" spans="2:109" x14ac:dyDescent="0.25">
      <c r="B24" s="1" t="s">
        <v>230</v>
      </c>
    </row>
    <row r="25" spans="2:109" x14ac:dyDescent="0.25">
      <c r="B25" s="1" t="s">
        <v>231</v>
      </c>
    </row>
  </sheetData>
  <pageMargins left="0.7" right="0.7" top="0.75" bottom="0.75" header="0.3" footer="0.3"/>
  <headerFooter>
    <oddFooter>&amp;L_x000D_&amp;1#&amp;"Calibri"&amp;8&amp;K000000 For Official use only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8770-B5BF-4A66-A921-C8828E07802C}">
  <sheetPr>
    <tabColor rgb="FFFF0000"/>
  </sheetPr>
  <dimension ref="B2:CN26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2" sqref="G22"/>
    </sheetView>
  </sheetViews>
  <sheetFormatPr defaultColWidth="12.5703125" defaultRowHeight="15.75" x14ac:dyDescent="0.25"/>
  <cols>
    <col min="1" max="1" width="4.140625" style="1" customWidth="1"/>
    <col min="2" max="2" width="57.7109375" style="1" customWidth="1"/>
    <col min="3" max="3" width="29.85546875" style="1" bestFit="1" customWidth="1"/>
    <col min="4" max="4" width="14.7109375" style="1" customWidth="1"/>
    <col min="5" max="5" width="16.7109375" style="1" customWidth="1"/>
    <col min="6" max="6" width="19.5703125" style="1" customWidth="1"/>
    <col min="7" max="7" width="16.140625" style="1" customWidth="1"/>
    <col min="8" max="17" width="20.140625" style="1" customWidth="1"/>
    <col min="18" max="37" width="22.42578125" style="1" customWidth="1"/>
    <col min="38" max="38" width="12.42578125" style="1" customWidth="1"/>
    <col min="39" max="58" width="21.28515625" style="1" customWidth="1"/>
    <col min="59" max="68" width="18.42578125" style="1" customWidth="1"/>
    <col min="69" max="69" width="101.85546875" style="1" customWidth="1"/>
    <col min="70" max="70" width="25.5703125" style="1" customWidth="1"/>
    <col min="71" max="71" width="24.5703125" style="1" customWidth="1"/>
    <col min="72" max="72" width="20.140625" style="1" customWidth="1"/>
    <col min="73" max="73" width="21.140625" style="1" customWidth="1"/>
    <col min="74" max="74" width="25" style="1" customWidth="1"/>
    <col min="75" max="75" width="22.42578125" style="1" customWidth="1"/>
    <col min="76" max="78" width="18.42578125" style="1" customWidth="1"/>
    <col min="79" max="88" width="22.140625" style="1" customWidth="1"/>
    <col min="89" max="89" width="12.5703125" style="1"/>
    <col min="90" max="90" width="14.85546875" style="92" customWidth="1"/>
    <col min="91" max="91" width="17.5703125" style="92" customWidth="1"/>
    <col min="92" max="16384" width="12.5703125" style="1"/>
  </cols>
  <sheetData>
    <row r="2" spans="2:92" ht="32.25" x14ac:dyDescent="0.5">
      <c r="C2" s="2" t="s">
        <v>232</v>
      </c>
    </row>
    <row r="5" spans="2:92" ht="97.5" x14ac:dyDescent="0.25">
      <c r="B5" s="4" t="s">
        <v>233</v>
      </c>
      <c r="C5" s="4" t="s">
        <v>111</v>
      </c>
      <c r="D5" s="4" t="s">
        <v>234</v>
      </c>
      <c r="E5" s="4" t="s">
        <v>235</v>
      </c>
      <c r="F5" s="4" t="s">
        <v>6</v>
      </c>
      <c r="G5" s="4" t="s">
        <v>236</v>
      </c>
      <c r="H5" s="4" t="s">
        <v>237</v>
      </c>
      <c r="I5" s="4" t="s">
        <v>238</v>
      </c>
      <c r="J5" s="4" t="s">
        <v>239</v>
      </c>
      <c r="K5" s="4" t="s">
        <v>240</v>
      </c>
      <c r="L5" s="4" t="s">
        <v>241</v>
      </c>
      <c r="M5" s="4" t="s">
        <v>242</v>
      </c>
      <c r="N5" s="4" t="s">
        <v>243</v>
      </c>
      <c r="O5" s="4" t="s">
        <v>244</v>
      </c>
      <c r="P5" s="4" t="s">
        <v>245</v>
      </c>
      <c r="Q5" s="4" t="s">
        <v>246</v>
      </c>
      <c r="R5" s="4" t="s">
        <v>247</v>
      </c>
      <c r="S5" s="4" t="s">
        <v>248</v>
      </c>
      <c r="T5" s="4" t="s">
        <v>249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257</v>
      </c>
      <c r="AC5" s="4" t="s">
        <v>258</v>
      </c>
      <c r="AD5" s="4" t="s">
        <v>259</v>
      </c>
      <c r="AE5" s="4" t="s">
        <v>260</v>
      </c>
      <c r="AF5" s="4" t="s">
        <v>261</v>
      </c>
      <c r="AG5" s="4" t="s">
        <v>262</v>
      </c>
      <c r="AH5" s="4" t="s">
        <v>263</v>
      </c>
      <c r="AI5" s="4" t="s">
        <v>264</v>
      </c>
      <c r="AJ5" s="4" t="s">
        <v>265</v>
      </c>
      <c r="AK5" s="4" t="s">
        <v>266</v>
      </c>
      <c r="AL5" s="4" t="s">
        <v>267</v>
      </c>
      <c r="AM5" s="4" t="s">
        <v>268</v>
      </c>
      <c r="AN5" s="4" t="s">
        <v>269</v>
      </c>
      <c r="AO5" s="4" t="s">
        <v>270</v>
      </c>
      <c r="AP5" s="4" t="s">
        <v>271</v>
      </c>
      <c r="AQ5" s="4" t="s">
        <v>272</v>
      </c>
      <c r="AR5" s="4" t="s">
        <v>273</v>
      </c>
      <c r="AS5" s="4" t="s">
        <v>274</v>
      </c>
      <c r="AT5" s="4" t="s">
        <v>275</v>
      </c>
      <c r="AU5" s="4" t="s">
        <v>276</v>
      </c>
      <c r="AV5" s="4" t="s">
        <v>277</v>
      </c>
      <c r="AW5" s="4" t="s">
        <v>278</v>
      </c>
      <c r="AX5" s="4" t="s">
        <v>279</v>
      </c>
      <c r="AY5" s="4" t="s">
        <v>280</v>
      </c>
      <c r="AZ5" s="4" t="s">
        <v>281</v>
      </c>
      <c r="BA5" s="4" t="s">
        <v>282</v>
      </c>
      <c r="BB5" s="4" t="s">
        <v>283</v>
      </c>
      <c r="BC5" s="4" t="s">
        <v>284</v>
      </c>
      <c r="BD5" s="4" t="s">
        <v>285</v>
      </c>
      <c r="BE5" s="4" t="s">
        <v>286</v>
      </c>
      <c r="BF5" s="4" t="s">
        <v>287</v>
      </c>
      <c r="BG5" s="4" t="s">
        <v>288</v>
      </c>
      <c r="BH5" s="4" t="s">
        <v>289</v>
      </c>
      <c r="BI5" s="4" t="s">
        <v>290</v>
      </c>
      <c r="BJ5" s="4" t="s">
        <v>291</v>
      </c>
      <c r="BK5" s="4" t="s">
        <v>292</v>
      </c>
      <c r="BL5" s="4" t="s">
        <v>293</v>
      </c>
      <c r="BM5" s="4" t="s">
        <v>294</v>
      </c>
      <c r="BN5" s="4" t="s">
        <v>295</v>
      </c>
      <c r="BO5" s="4" t="s">
        <v>296</v>
      </c>
      <c r="BP5" s="4" t="s">
        <v>297</v>
      </c>
      <c r="BQ5" s="4" t="s">
        <v>182</v>
      </c>
      <c r="BR5" s="4" t="s">
        <v>183</v>
      </c>
      <c r="BS5" s="4" t="s">
        <v>184</v>
      </c>
      <c r="BT5" s="4" t="s">
        <v>185</v>
      </c>
      <c r="BU5" s="4" t="s">
        <v>186</v>
      </c>
      <c r="BV5" s="4" t="s">
        <v>59</v>
      </c>
      <c r="BW5" s="4" t="s">
        <v>187</v>
      </c>
      <c r="BX5" s="4" t="s">
        <v>298</v>
      </c>
      <c r="BY5" s="4" t="s">
        <v>299</v>
      </c>
      <c r="BZ5" s="4" t="s">
        <v>300</v>
      </c>
      <c r="CA5" s="4" t="s">
        <v>195</v>
      </c>
      <c r="CB5" s="4" t="s">
        <v>196</v>
      </c>
      <c r="CC5" s="4" t="s">
        <v>197</v>
      </c>
      <c r="CD5" s="4" t="s">
        <v>198</v>
      </c>
      <c r="CE5" s="4" t="s">
        <v>199</v>
      </c>
      <c r="CF5" s="4" t="s">
        <v>200</v>
      </c>
      <c r="CG5" s="4" t="s">
        <v>201</v>
      </c>
      <c r="CH5" s="4" t="s">
        <v>202</v>
      </c>
      <c r="CI5" s="4" t="s">
        <v>203</v>
      </c>
      <c r="CJ5" s="4" t="s">
        <v>204</v>
      </c>
      <c r="CK5" s="4" t="s">
        <v>205</v>
      </c>
      <c r="CL5" s="93" t="s">
        <v>301</v>
      </c>
      <c r="CM5" s="93" t="s">
        <v>302</v>
      </c>
      <c r="CN5" s="4" t="s">
        <v>303</v>
      </c>
    </row>
    <row r="6" spans="2:92" x14ac:dyDescent="0.25">
      <c r="B6" s="6" t="s">
        <v>304</v>
      </c>
      <c r="C6" s="7" t="s">
        <v>305</v>
      </c>
      <c r="D6" s="10">
        <v>-33.9150144165379</v>
      </c>
      <c r="E6" s="10">
        <v>151.18719192268401</v>
      </c>
      <c r="F6" s="10">
        <v>-33.906791156528897</v>
      </c>
      <c r="G6" s="10">
        <v>151.183421903094</v>
      </c>
      <c r="H6" s="49">
        <v>97.17</v>
      </c>
      <c r="I6" s="49">
        <v>97.17</v>
      </c>
      <c r="J6" s="49">
        <v>97.17</v>
      </c>
      <c r="K6" s="49">
        <v>97.17</v>
      </c>
      <c r="L6" s="49">
        <v>97.17</v>
      </c>
      <c r="M6" s="49">
        <v>97.17</v>
      </c>
      <c r="N6" s="49">
        <v>97.17</v>
      </c>
      <c r="O6" s="49">
        <v>97.17</v>
      </c>
      <c r="P6" s="49">
        <v>97.17</v>
      </c>
      <c r="Q6" s="49">
        <v>97.17</v>
      </c>
      <c r="R6" s="49">
        <v>40.175937652599998</v>
      </c>
      <c r="S6" s="49">
        <v>40.4614944458</v>
      </c>
      <c r="T6" s="49">
        <v>40.463943481400001</v>
      </c>
      <c r="U6" s="49">
        <v>40.885890960700003</v>
      </c>
      <c r="V6" s="49">
        <v>42.443767547599997</v>
      </c>
      <c r="W6" s="49">
        <v>42.40102005</v>
      </c>
      <c r="X6" s="49">
        <v>42.3391456604</v>
      </c>
      <c r="Y6" s="49">
        <v>42.736976623499999</v>
      </c>
      <c r="Z6" s="49">
        <v>43.434154510500001</v>
      </c>
      <c r="AA6" s="49">
        <v>42.491752624500002</v>
      </c>
      <c r="AB6" s="49" t="s">
        <v>74</v>
      </c>
      <c r="AC6" s="49" t="s">
        <v>74</v>
      </c>
      <c r="AD6" s="49" t="s">
        <v>74</v>
      </c>
      <c r="AE6" s="49" t="s">
        <v>74</v>
      </c>
      <c r="AF6" s="49" t="s">
        <v>74</v>
      </c>
      <c r="AG6" s="49" t="s">
        <v>74</v>
      </c>
      <c r="AH6" s="49" t="s">
        <v>74</v>
      </c>
      <c r="AI6" s="49" t="s">
        <v>74</v>
      </c>
      <c r="AJ6" s="49" t="s">
        <v>74</v>
      </c>
      <c r="AK6" s="49" t="s">
        <v>74</v>
      </c>
      <c r="AL6" s="49" t="s">
        <v>306</v>
      </c>
      <c r="AM6" s="49">
        <v>0</v>
      </c>
      <c r="AN6" s="49">
        <v>0</v>
      </c>
      <c r="AO6" s="49">
        <v>0</v>
      </c>
      <c r="AP6" s="49">
        <v>0</v>
      </c>
      <c r="AQ6" s="49">
        <v>0</v>
      </c>
      <c r="AR6" s="49">
        <v>0</v>
      </c>
      <c r="AS6" s="49">
        <v>0</v>
      </c>
      <c r="AT6" s="49">
        <v>0</v>
      </c>
      <c r="AU6" s="49">
        <v>0</v>
      </c>
      <c r="AV6" s="49">
        <v>0</v>
      </c>
      <c r="AW6" s="49">
        <v>0</v>
      </c>
      <c r="AX6" s="49">
        <v>0</v>
      </c>
      <c r="AY6" s="49">
        <v>0</v>
      </c>
      <c r="AZ6" s="49">
        <v>0</v>
      </c>
      <c r="BA6" s="49">
        <v>0</v>
      </c>
      <c r="BB6" s="49">
        <v>0</v>
      </c>
      <c r="BC6" s="49">
        <v>0</v>
      </c>
      <c r="BD6" s="49">
        <v>0</v>
      </c>
      <c r="BE6" s="49">
        <v>0</v>
      </c>
      <c r="BF6" s="49">
        <v>0</v>
      </c>
      <c r="BG6" s="49">
        <v>0</v>
      </c>
      <c r="BH6" s="49">
        <v>0</v>
      </c>
      <c r="BI6" s="49">
        <v>0</v>
      </c>
      <c r="BJ6" s="49">
        <v>0</v>
      </c>
      <c r="BK6" s="49">
        <v>0</v>
      </c>
      <c r="BL6" s="49">
        <v>0</v>
      </c>
      <c r="BM6" s="49">
        <v>0</v>
      </c>
      <c r="BN6" s="49">
        <v>23.39858151175892</v>
      </c>
      <c r="BO6" s="49">
        <v>24.849427794869811</v>
      </c>
      <c r="BP6" s="49">
        <v>25.973173718063283</v>
      </c>
      <c r="BQ6" s="49" t="s">
        <v>307</v>
      </c>
      <c r="BR6" s="51">
        <v>22.3</v>
      </c>
      <c r="BS6" s="51">
        <f>BR6*0.002</f>
        <v>4.4600000000000001E-2</v>
      </c>
      <c r="BT6" s="94">
        <v>0.3</v>
      </c>
      <c r="BU6" s="53">
        <v>48549</v>
      </c>
      <c r="BV6" s="95" t="s">
        <v>74</v>
      </c>
      <c r="BW6" s="95">
        <f>BR6*0.037/(1+0.037)</f>
        <v>0.79566055930568946</v>
      </c>
      <c r="BX6" s="49">
        <v>97.17</v>
      </c>
      <c r="BY6" s="49">
        <v>97.17</v>
      </c>
      <c r="BZ6" s="49">
        <v>97.17</v>
      </c>
      <c r="CA6" s="91">
        <v>154953.92333890271</v>
      </c>
      <c r="CB6" s="91">
        <v>161055.00932987896</v>
      </c>
      <c r="CC6" s="91">
        <v>167327.76889558448</v>
      </c>
      <c r="CD6" s="91">
        <v>173791.95879398828</v>
      </c>
      <c r="CE6" s="91">
        <v>180414.11058555008</v>
      </c>
      <c r="CF6" s="91">
        <v>187213.49258767223</v>
      </c>
      <c r="CG6" s="91">
        <v>194191.94382110235</v>
      </c>
      <c r="CH6" s="91">
        <v>1718488.3896910376</v>
      </c>
      <c r="CI6" s="91">
        <v>1819900.9446013949</v>
      </c>
      <c r="CJ6" s="91">
        <v>1900289.5176779015</v>
      </c>
      <c r="CK6" s="88">
        <v>64837.626996108404</v>
      </c>
      <c r="CL6" s="96">
        <v>0.6762432586631979</v>
      </c>
      <c r="CM6" s="96">
        <v>1.852721256611501E-3</v>
      </c>
      <c r="CN6" s="7">
        <v>1</v>
      </c>
    </row>
    <row r="7" spans="2:92" x14ac:dyDescent="0.25">
      <c r="B7" s="6" t="s">
        <v>308</v>
      </c>
      <c r="C7" s="7" t="s">
        <v>305</v>
      </c>
      <c r="D7" s="10">
        <v>-33.9150144165379</v>
      </c>
      <c r="E7" s="10">
        <v>151.18719192268401</v>
      </c>
      <c r="F7" s="10">
        <v>-33.906791156528897</v>
      </c>
      <c r="G7" s="10">
        <v>151.183421903094</v>
      </c>
      <c r="H7" s="49">
        <v>97.17</v>
      </c>
      <c r="I7" s="49">
        <v>97.17</v>
      </c>
      <c r="J7" s="49">
        <v>97.17</v>
      </c>
      <c r="K7" s="49">
        <v>97.17</v>
      </c>
      <c r="L7" s="49">
        <v>97.17</v>
      </c>
      <c r="M7" s="49">
        <v>97.17</v>
      </c>
      <c r="N7" s="49">
        <v>97.17</v>
      </c>
      <c r="O7" s="49">
        <v>97.17</v>
      </c>
      <c r="P7" s="49">
        <v>97.17</v>
      </c>
      <c r="Q7" s="49">
        <v>97.17</v>
      </c>
      <c r="R7" s="49">
        <v>40.233100891100001</v>
      </c>
      <c r="S7" s="49">
        <v>40.503528594999999</v>
      </c>
      <c r="T7" s="49">
        <v>40.504924774199999</v>
      </c>
      <c r="U7" s="49">
        <v>40.960163116499999</v>
      </c>
      <c r="V7" s="49">
        <v>42.481250762899997</v>
      </c>
      <c r="W7" s="49">
        <v>42.439449310299999</v>
      </c>
      <c r="X7" s="49">
        <v>42.3789291382</v>
      </c>
      <c r="Y7" s="49">
        <v>42.796031951899998</v>
      </c>
      <c r="Z7" s="49">
        <v>43.473972320599998</v>
      </c>
      <c r="AA7" s="49">
        <v>42.533317565899999</v>
      </c>
      <c r="AB7" s="49" t="s">
        <v>74</v>
      </c>
      <c r="AC7" s="49" t="s">
        <v>74</v>
      </c>
      <c r="AD7" s="49" t="s">
        <v>74</v>
      </c>
      <c r="AE7" s="49" t="s">
        <v>74</v>
      </c>
      <c r="AF7" s="49" t="s">
        <v>74</v>
      </c>
      <c r="AG7" s="49" t="s">
        <v>74</v>
      </c>
      <c r="AH7" s="49" t="s">
        <v>74</v>
      </c>
      <c r="AI7" s="49" t="s">
        <v>74</v>
      </c>
      <c r="AJ7" s="49" t="s">
        <v>74</v>
      </c>
      <c r="AK7" s="49" t="s">
        <v>74</v>
      </c>
      <c r="AL7" s="49" t="s">
        <v>306</v>
      </c>
      <c r="AM7" s="49">
        <v>0</v>
      </c>
      <c r="AN7" s="49">
        <v>0</v>
      </c>
      <c r="AO7" s="49">
        <v>0</v>
      </c>
      <c r="AP7" s="49">
        <v>0</v>
      </c>
      <c r="AQ7" s="49">
        <v>0</v>
      </c>
      <c r="AR7" s="49">
        <v>0</v>
      </c>
      <c r="AS7" s="49">
        <v>0</v>
      </c>
      <c r="AT7" s="49">
        <v>0</v>
      </c>
      <c r="AU7" s="49">
        <v>0</v>
      </c>
      <c r="AV7" s="49">
        <v>0</v>
      </c>
      <c r="AW7" s="49">
        <v>0</v>
      </c>
      <c r="AX7" s="49">
        <v>0</v>
      </c>
      <c r="AY7" s="49">
        <v>0</v>
      </c>
      <c r="AZ7" s="49">
        <v>0</v>
      </c>
      <c r="BA7" s="49">
        <v>0</v>
      </c>
      <c r="BB7" s="49">
        <v>0</v>
      </c>
      <c r="BC7" s="49">
        <v>0</v>
      </c>
      <c r="BD7" s="49">
        <v>0</v>
      </c>
      <c r="BE7" s="49">
        <v>0</v>
      </c>
      <c r="BF7" s="49">
        <v>0</v>
      </c>
      <c r="BG7" s="97" t="s">
        <v>309</v>
      </c>
      <c r="BH7" s="98"/>
      <c r="BI7" s="98"/>
      <c r="BJ7" s="98"/>
      <c r="BK7" s="98"/>
      <c r="BL7" s="98"/>
      <c r="BM7" s="98"/>
      <c r="BN7" s="98"/>
      <c r="BO7" s="98"/>
      <c r="BP7" s="99"/>
      <c r="BQ7" s="49" t="s">
        <v>307</v>
      </c>
      <c r="BR7" s="28"/>
      <c r="BS7" s="28"/>
      <c r="BT7" s="100"/>
      <c r="BU7" s="29"/>
      <c r="BV7" s="101"/>
      <c r="BW7" s="101"/>
      <c r="BX7" s="49">
        <v>97.17</v>
      </c>
      <c r="BY7" s="49">
        <v>97.17</v>
      </c>
      <c r="BZ7" s="49">
        <v>97.17</v>
      </c>
      <c r="CA7" s="97" t="s">
        <v>309</v>
      </c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9"/>
      <c r="CN7" s="7">
        <v>1</v>
      </c>
    </row>
    <row r="8" spans="2:92" x14ac:dyDescent="0.25">
      <c r="B8" s="6" t="s">
        <v>310</v>
      </c>
      <c r="C8" s="7" t="s">
        <v>305</v>
      </c>
      <c r="D8" s="10">
        <v>-33.9150144165379</v>
      </c>
      <c r="E8" s="10">
        <v>151.18719192268401</v>
      </c>
      <c r="F8" s="10">
        <v>-33.911846687937498</v>
      </c>
      <c r="G8" s="10">
        <v>151.16239750643101</v>
      </c>
      <c r="H8" s="49">
        <v>99.45</v>
      </c>
      <c r="I8" s="49">
        <v>99.45</v>
      </c>
      <c r="J8" s="49">
        <v>99.45</v>
      </c>
      <c r="K8" s="49">
        <v>99.45</v>
      </c>
      <c r="L8" s="49">
        <v>99.45</v>
      </c>
      <c r="M8" s="49">
        <v>99.45</v>
      </c>
      <c r="N8" s="49">
        <v>99.45</v>
      </c>
      <c r="O8" s="49">
        <v>99.45</v>
      </c>
      <c r="P8" s="49">
        <v>99.45</v>
      </c>
      <c r="Q8" s="49">
        <v>99.45</v>
      </c>
      <c r="R8" s="49">
        <v>45.321762085000003</v>
      </c>
      <c r="S8" s="49">
        <v>42.469501495400003</v>
      </c>
      <c r="T8" s="49">
        <v>36.815166473399998</v>
      </c>
      <c r="U8" s="49">
        <v>35.5741462708</v>
      </c>
      <c r="V8" s="49">
        <v>35.480171203600001</v>
      </c>
      <c r="W8" s="49">
        <v>30.599395752</v>
      </c>
      <c r="X8" s="49">
        <v>47.685588836699999</v>
      </c>
      <c r="Y8" s="49">
        <v>46.9245491028</v>
      </c>
      <c r="Z8" s="49">
        <v>51.596996307399998</v>
      </c>
      <c r="AA8" s="49">
        <v>44.259738922099999</v>
      </c>
      <c r="AB8" s="49" t="s">
        <v>74</v>
      </c>
      <c r="AC8" s="49" t="s">
        <v>74</v>
      </c>
      <c r="AD8" s="49" t="s">
        <v>74</v>
      </c>
      <c r="AE8" s="49" t="s">
        <v>74</v>
      </c>
      <c r="AF8" s="49" t="s">
        <v>74</v>
      </c>
      <c r="AG8" s="49" t="s">
        <v>74</v>
      </c>
      <c r="AH8" s="49" t="s">
        <v>74</v>
      </c>
      <c r="AI8" s="49" t="s">
        <v>74</v>
      </c>
      <c r="AJ8" s="49" t="s">
        <v>74</v>
      </c>
      <c r="AK8" s="49" t="s">
        <v>74</v>
      </c>
      <c r="AL8" s="49" t="s">
        <v>306</v>
      </c>
      <c r="AM8" s="49">
        <v>0</v>
      </c>
      <c r="AN8" s="49">
        <v>0</v>
      </c>
      <c r="AO8" s="49">
        <v>0</v>
      </c>
      <c r="AP8" s="49">
        <v>0</v>
      </c>
      <c r="AQ8" s="49">
        <v>0</v>
      </c>
      <c r="AR8" s="49">
        <v>0</v>
      </c>
      <c r="AS8" s="49">
        <v>0</v>
      </c>
      <c r="AT8" s="49">
        <v>0</v>
      </c>
      <c r="AU8" s="49">
        <v>0</v>
      </c>
      <c r="AV8" s="49">
        <v>0</v>
      </c>
      <c r="AW8" s="49">
        <v>0</v>
      </c>
      <c r="AX8" s="49">
        <v>0</v>
      </c>
      <c r="AY8" s="49">
        <v>0</v>
      </c>
      <c r="AZ8" s="49">
        <v>0</v>
      </c>
      <c r="BA8" s="49">
        <v>0</v>
      </c>
      <c r="BB8" s="49">
        <v>0</v>
      </c>
      <c r="BC8" s="49">
        <v>0</v>
      </c>
      <c r="BD8" s="49">
        <v>0</v>
      </c>
      <c r="BE8" s="49">
        <v>0</v>
      </c>
      <c r="BF8" s="49">
        <v>0</v>
      </c>
      <c r="BG8" s="49">
        <v>0</v>
      </c>
      <c r="BH8" s="49">
        <v>0</v>
      </c>
      <c r="BI8" s="49">
        <v>0</v>
      </c>
      <c r="BJ8" s="49">
        <v>7.2585855293495191E-5</v>
      </c>
      <c r="BK8" s="49">
        <v>7.5209971733228705E-5</v>
      </c>
      <c r="BL8" s="49">
        <v>8.0925086220538605E-5</v>
      </c>
      <c r="BM8" s="49">
        <v>8.5298394948002195E-5</v>
      </c>
      <c r="BN8" s="49">
        <v>8.2899022570236987E-5</v>
      </c>
      <c r="BO8" s="49">
        <v>8.5927254368058808E-5</v>
      </c>
      <c r="BP8" s="49">
        <v>8.8622027199426203E-5</v>
      </c>
      <c r="BQ8" s="49" t="s">
        <v>311</v>
      </c>
      <c r="BR8" s="51">
        <v>1.47</v>
      </c>
      <c r="BS8" s="102" t="s">
        <v>312</v>
      </c>
      <c r="BT8" s="94">
        <v>0.3</v>
      </c>
      <c r="BU8" s="103">
        <v>46997</v>
      </c>
      <c r="BV8" s="104">
        <v>5</v>
      </c>
      <c r="BW8" s="95">
        <f>BR8*0.037/(1+0.037)</f>
        <v>5.2449373191899712E-2</v>
      </c>
      <c r="BX8" s="105">
        <v>99.45</v>
      </c>
      <c r="BY8" s="49">
        <v>99.45</v>
      </c>
      <c r="BZ8" s="49">
        <v>99.45</v>
      </c>
      <c r="CA8" s="91">
        <v>95312.756632022414</v>
      </c>
      <c r="CB8" s="91">
        <v>97444.560918418967</v>
      </c>
      <c r="CC8" s="91">
        <v>99619.779496327828</v>
      </c>
      <c r="CD8" s="91">
        <v>101847.67876581433</v>
      </c>
      <c r="CE8" s="91">
        <v>104110.08239123838</v>
      </c>
      <c r="CF8" s="91">
        <v>106416.16116449039</v>
      </c>
      <c r="CG8" s="91">
        <v>108765.77255035524</v>
      </c>
      <c r="CH8" s="91">
        <v>111165.34873093561</v>
      </c>
      <c r="CI8" s="91">
        <v>113602.34310996566</v>
      </c>
      <c r="CJ8" s="91">
        <v>116083.05523819115</v>
      </c>
      <c r="CK8" s="88">
        <v>42528</v>
      </c>
      <c r="CL8" s="96">
        <v>1.8036618585980661E-3</v>
      </c>
      <c r="CM8" s="96">
        <v>4.9415393386248386E-6</v>
      </c>
      <c r="CN8" s="7">
        <v>2</v>
      </c>
    </row>
    <row r="9" spans="2:92" x14ac:dyDescent="0.25">
      <c r="B9" s="6" t="s">
        <v>313</v>
      </c>
      <c r="C9" s="7" t="s">
        <v>305</v>
      </c>
      <c r="D9" s="10">
        <v>-33.9150144165379</v>
      </c>
      <c r="E9" s="10">
        <v>151.18719192268401</v>
      </c>
      <c r="F9" s="10">
        <v>-33.911846687937498</v>
      </c>
      <c r="G9" s="10">
        <v>151.16239750643101</v>
      </c>
      <c r="H9" s="49">
        <v>99.45</v>
      </c>
      <c r="I9" s="49">
        <v>99.45</v>
      </c>
      <c r="J9" s="49">
        <v>99.45</v>
      </c>
      <c r="K9" s="49">
        <v>99.45</v>
      </c>
      <c r="L9" s="49">
        <v>99.45</v>
      </c>
      <c r="M9" s="49">
        <v>99.45</v>
      </c>
      <c r="N9" s="49">
        <v>99.45</v>
      </c>
      <c r="O9" s="49">
        <v>99.45</v>
      </c>
      <c r="P9" s="49">
        <v>99.45</v>
      </c>
      <c r="Q9" s="49">
        <v>99.45</v>
      </c>
      <c r="R9" s="49">
        <v>45.202934265099998</v>
      </c>
      <c r="S9" s="49">
        <v>42.348564147899999</v>
      </c>
      <c r="T9" s="49">
        <v>36.681270599400001</v>
      </c>
      <c r="U9" s="49">
        <v>35.458171844500001</v>
      </c>
      <c r="V9" s="49">
        <v>35.258373260500001</v>
      </c>
      <c r="W9" s="49">
        <v>30.310457229600001</v>
      </c>
      <c r="X9" s="49">
        <v>47.656093597400002</v>
      </c>
      <c r="Y9" s="49">
        <v>46.862453460700003</v>
      </c>
      <c r="Z9" s="49">
        <v>51.475605010999999</v>
      </c>
      <c r="AA9" s="49">
        <v>44.200405120799999</v>
      </c>
      <c r="AB9" s="49" t="s">
        <v>74</v>
      </c>
      <c r="AC9" s="49" t="s">
        <v>74</v>
      </c>
      <c r="AD9" s="49" t="s">
        <v>74</v>
      </c>
      <c r="AE9" s="49" t="s">
        <v>74</v>
      </c>
      <c r="AF9" s="49" t="s">
        <v>74</v>
      </c>
      <c r="AG9" s="49" t="s">
        <v>74</v>
      </c>
      <c r="AH9" s="49" t="s">
        <v>74</v>
      </c>
      <c r="AI9" s="49" t="s">
        <v>74</v>
      </c>
      <c r="AJ9" s="49" t="s">
        <v>74</v>
      </c>
      <c r="AK9" s="49" t="s">
        <v>74</v>
      </c>
      <c r="AL9" s="49" t="s">
        <v>306</v>
      </c>
      <c r="AM9" s="49">
        <v>0</v>
      </c>
      <c r="AN9" s="49">
        <v>0</v>
      </c>
      <c r="AO9" s="49">
        <v>0</v>
      </c>
      <c r="AP9" s="49">
        <v>0</v>
      </c>
      <c r="AQ9" s="49">
        <v>0</v>
      </c>
      <c r="AR9" s="49">
        <v>0</v>
      </c>
      <c r="AS9" s="49">
        <v>0</v>
      </c>
      <c r="AT9" s="49">
        <v>0</v>
      </c>
      <c r="AU9" s="49">
        <v>0</v>
      </c>
      <c r="AV9" s="49">
        <v>0</v>
      </c>
      <c r="AW9" s="49">
        <v>0</v>
      </c>
      <c r="AX9" s="49">
        <v>0</v>
      </c>
      <c r="AY9" s="49">
        <v>0</v>
      </c>
      <c r="AZ9" s="49">
        <v>0</v>
      </c>
      <c r="BA9" s="49">
        <v>0</v>
      </c>
      <c r="BB9" s="49">
        <v>0</v>
      </c>
      <c r="BC9" s="49">
        <v>0</v>
      </c>
      <c r="BD9" s="49">
        <v>0</v>
      </c>
      <c r="BE9" s="49">
        <v>0</v>
      </c>
      <c r="BF9" s="49">
        <v>0</v>
      </c>
      <c r="BG9" s="97" t="s">
        <v>314</v>
      </c>
      <c r="BH9" s="98"/>
      <c r="BI9" s="98"/>
      <c r="BJ9" s="98"/>
      <c r="BK9" s="98"/>
      <c r="BL9" s="98"/>
      <c r="BM9" s="98"/>
      <c r="BN9" s="98"/>
      <c r="BO9" s="98"/>
      <c r="BP9" s="99"/>
      <c r="BQ9" s="49" t="s">
        <v>315</v>
      </c>
      <c r="BR9" s="28"/>
      <c r="BS9" s="106"/>
      <c r="BT9" s="100"/>
      <c r="BU9" s="107"/>
      <c r="BV9" s="108"/>
      <c r="BW9" s="101"/>
      <c r="BX9" s="105">
        <v>99.45</v>
      </c>
      <c r="BY9" s="49">
        <v>99.45</v>
      </c>
      <c r="BZ9" s="49">
        <v>99.45</v>
      </c>
      <c r="CA9" s="97" t="s">
        <v>314</v>
      </c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9"/>
      <c r="CN9" s="7">
        <v>2</v>
      </c>
    </row>
    <row r="10" spans="2:92" x14ac:dyDescent="0.25">
      <c r="B10" s="6" t="s">
        <v>316</v>
      </c>
      <c r="C10" s="7" t="s">
        <v>305</v>
      </c>
      <c r="D10" s="10">
        <v>-33.878875333457799</v>
      </c>
      <c r="E10" s="10">
        <v>151.06583137891801</v>
      </c>
      <c r="F10" s="10">
        <v>-33.911846687937498</v>
      </c>
      <c r="G10" s="10">
        <v>151.16239750643101</v>
      </c>
      <c r="H10" s="49">
        <v>100.6</v>
      </c>
      <c r="I10" s="49">
        <v>100.6</v>
      </c>
      <c r="J10" s="49">
        <v>100.6</v>
      </c>
      <c r="K10" s="49">
        <v>100.6</v>
      </c>
      <c r="L10" s="49">
        <v>100.6</v>
      </c>
      <c r="M10" s="49">
        <v>100.6</v>
      </c>
      <c r="N10" s="49">
        <v>100.6</v>
      </c>
      <c r="O10" s="49">
        <v>100.6</v>
      </c>
      <c r="P10" s="49">
        <v>100.6</v>
      </c>
      <c r="Q10" s="49">
        <v>100.6</v>
      </c>
      <c r="R10" s="49">
        <v>66.528869628899997</v>
      </c>
      <c r="S10" s="49">
        <v>64.118576049799998</v>
      </c>
      <c r="T10" s="49">
        <v>59.374328613300001</v>
      </c>
      <c r="U10" s="49">
        <v>54.343830108600002</v>
      </c>
      <c r="V10" s="49">
        <v>51.002319335899998</v>
      </c>
      <c r="W10" s="49">
        <v>40.992073059100001</v>
      </c>
      <c r="X10" s="49">
        <v>76.220840454099999</v>
      </c>
      <c r="Y10" s="49">
        <v>72.458175659199995</v>
      </c>
      <c r="Z10" s="49">
        <v>74.982429504400002</v>
      </c>
      <c r="AA10" s="49">
        <v>73.071815490700004</v>
      </c>
      <c r="AB10" s="49" t="s">
        <v>74</v>
      </c>
      <c r="AC10" s="49" t="s">
        <v>74</v>
      </c>
      <c r="AD10" s="49" t="s">
        <v>74</v>
      </c>
      <c r="AE10" s="49" t="s">
        <v>74</v>
      </c>
      <c r="AF10" s="49" t="s">
        <v>74</v>
      </c>
      <c r="AG10" s="49" t="s">
        <v>74</v>
      </c>
      <c r="AH10" s="49" t="s">
        <v>74</v>
      </c>
      <c r="AI10" s="49" t="s">
        <v>74</v>
      </c>
      <c r="AJ10" s="49" t="s">
        <v>74</v>
      </c>
      <c r="AK10" s="49" t="s">
        <v>74</v>
      </c>
      <c r="AL10" s="49" t="s">
        <v>306</v>
      </c>
      <c r="AM10" s="49">
        <v>0</v>
      </c>
      <c r="AN10" s="49">
        <v>0</v>
      </c>
      <c r="AO10" s="49">
        <v>0</v>
      </c>
      <c r="AP10" s="49">
        <v>0</v>
      </c>
      <c r="AQ10" s="49">
        <v>0</v>
      </c>
      <c r="AR10" s="49">
        <v>0</v>
      </c>
      <c r="AS10" s="49">
        <v>0</v>
      </c>
      <c r="AT10" s="49">
        <v>0</v>
      </c>
      <c r="AU10" s="49">
        <v>0</v>
      </c>
      <c r="AV10" s="49">
        <v>0</v>
      </c>
      <c r="AW10" s="49">
        <v>0</v>
      </c>
      <c r="AX10" s="49">
        <v>0</v>
      </c>
      <c r="AY10" s="49">
        <v>0</v>
      </c>
      <c r="AZ10" s="49">
        <v>0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97" t="s">
        <v>317</v>
      </c>
      <c r="BH10" s="98"/>
      <c r="BI10" s="98"/>
      <c r="BJ10" s="98"/>
      <c r="BK10" s="98"/>
      <c r="BL10" s="98"/>
      <c r="BM10" s="98"/>
      <c r="BN10" s="98"/>
      <c r="BO10" s="98"/>
      <c r="BP10" s="99"/>
      <c r="BQ10" s="49" t="s">
        <v>317</v>
      </c>
      <c r="BR10" s="51">
        <v>3.51</v>
      </c>
      <c r="BS10" s="102" t="s">
        <v>312</v>
      </c>
      <c r="BT10" s="94">
        <v>0.3</v>
      </c>
      <c r="BU10" s="53">
        <v>46997</v>
      </c>
      <c r="BV10" s="109" t="s">
        <v>317</v>
      </c>
      <c r="BW10" s="110" t="s">
        <v>317</v>
      </c>
      <c r="BX10" s="105">
        <v>100.6</v>
      </c>
      <c r="BY10" s="49">
        <v>100.6</v>
      </c>
      <c r="BZ10" s="49">
        <v>100.6</v>
      </c>
      <c r="CA10" s="97" t="s">
        <v>317</v>
      </c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9"/>
      <c r="CN10" s="7">
        <v>3</v>
      </c>
    </row>
    <row r="11" spans="2:92" x14ac:dyDescent="0.25">
      <c r="B11" s="6" t="s">
        <v>318</v>
      </c>
      <c r="C11" s="7" t="s">
        <v>305</v>
      </c>
      <c r="D11" s="10">
        <v>-33.878875333457799</v>
      </c>
      <c r="E11" s="10">
        <v>151.06583137891801</v>
      </c>
      <c r="F11" s="10">
        <v>-33.911846687937498</v>
      </c>
      <c r="G11" s="10">
        <v>151.16239750643101</v>
      </c>
      <c r="H11" s="49">
        <v>100.6</v>
      </c>
      <c r="I11" s="49">
        <v>100.6</v>
      </c>
      <c r="J11" s="49">
        <v>100.6</v>
      </c>
      <c r="K11" s="49">
        <v>100.6</v>
      </c>
      <c r="L11" s="49">
        <v>100.6</v>
      </c>
      <c r="M11" s="49">
        <v>100.6</v>
      </c>
      <c r="N11" s="49">
        <v>100.6</v>
      </c>
      <c r="O11" s="49">
        <v>100.6</v>
      </c>
      <c r="P11" s="49">
        <v>100.6</v>
      </c>
      <c r="Q11" s="49">
        <v>100.6</v>
      </c>
      <c r="R11" s="49">
        <v>68.0406417847</v>
      </c>
      <c r="S11" s="49">
        <v>65.213851928699995</v>
      </c>
      <c r="T11" s="49">
        <v>59.8457489014</v>
      </c>
      <c r="U11" s="49">
        <v>57.172714233400001</v>
      </c>
      <c r="V11" s="49">
        <v>54.197601318399997</v>
      </c>
      <c r="W11" s="49">
        <v>44.781391143800001</v>
      </c>
      <c r="X11" s="49">
        <v>73.366226196300005</v>
      </c>
      <c r="Y11" s="49">
        <v>72.1948928833</v>
      </c>
      <c r="Z11" s="49">
        <v>76.380783081100006</v>
      </c>
      <c r="AA11" s="49">
        <v>69.530761718799994</v>
      </c>
      <c r="AB11" s="49" t="s">
        <v>74</v>
      </c>
      <c r="AC11" s="49" t="s">
        <v>74</v>
      </c>
      <c r="AD11" s="49" t="s">
        <v>74</v>
      </c>
      <c r="AE11" s="49" t="s">
        <v>74</v>
      </c>
      <c r="AF11" s="49" t="s">
        <v>74</v>
      </c>
      <c r="AG11" s="49" t="s">
        <v>74</v>
      </c>
      <c r="AH11" s="49" t="s">
        <v>74</v>
      </c>
      <c r="AI11" s="49" t="s">
        <v>74</v>
      </c>
      <c r="AJ11" s="49" t="s">
        <v>74</v>
      </c>
      <c r="AK11" s="49" t="s">
        <v>74</v>
      </c>
      <c r="AL11" s="49" t="s">
        <v>306</v>
      </c>
      <c r="AM11" s="49">
        <v>0</v>
      </c>
      <c r="AN11" s="49">
        <v>0</v>
      </c>
      <c r="AO11" s="49">
        <v>0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49">
        <v>0</v>
      </c>
      <c r="AV11" s="49">
        <v>0</v>
      </c>
      <c r="AW11" s="49">
        <v>0</v>
      </c>
      <c r="AX11" s="49">
        <v>0</v>
      </c>
      <c r="AY11" s="49">
        <v>0</v>
      </c>
      <c r="AZ11" s="49">
        <v>0</v>
      </c>
      <c r="BA11" s="49">
        <v>0</v>
      </c>
      <c r="BB11" s="49">
        <v>0</v>
      </c>
      <c r="BC11" s="49">
        <v>0</v>
      </c>
      <c r="BD11" s="49">
        <v>0</v>
      </c>
      <c r="BE11" s="49">
        <v>0</v>
      </c>
      <c r="BF11" s="49">
        <v>0</v>
      </c>
      <c r="BG11" s="97" t="s">
        <v>319</v>
      </c>
      <c r="BH11" s="98"/>
      <c r="BI11" s="98"/>
      <c r="BJ11" s="98"/>
      <c r="BK11" s="98"/>
      <c r="BL11" s="98"/>
      <c r="BM11" s="98"/>
      <c r="BN11" s="98"/>
      <c r="BO11" s="98"/>
      <c r="BP11" s="99"/>
      <c r="BQ11" s="49" t="s">
        <v>317</v>
      </c>
      <c r="BR11" s="28"/>
      <c r="BS11" s="106"/>
      <c r="BT11" s="100"/>
      <c r="BU11" s="29"/>
      <c r="BV11" s="111"/>
      <c r="BW11" s="110"/>
      <c r="BX11" s="105">
        <v>100.6</v>
      </c>
      <c r="BY11" s="49">
        <v>100.6</v>
      </c>
      <c r="BZ11" s="49">
        <v>100.6</v>
      </c>
      <c r="CA11" s="97" t="s">
        <v>319</v>
      </c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9"/>
      <c r="CN11" s="7">
        <v>3</v>
      </c>
    </row>
    <row r="12" spans="2:92" x14ac:dyDescent="0.25">
      <c r="B12" s="6" t="s">
        <v>320</v>
      </c>
      <c r="C12" s="7" t="s">
        <v>305</v>
      </c>
      <c r="D12" s="10">
        <v>-33.878875333457799</v>
      </c>
      <c r="E12" s="10">
        <v>151.06583137891801</v>
      </c>
      <c r="F12" s="10">
        <v>-33.906791156528897</v>
      </c>
      <c r="G12" s="10">
        <v>151.183421903094</v>
      </c>
      <c r="H12" s="49">
        <v>104.03</v>
      </c>
      <c r="I12" s="49">
        <v>104.03</v>
      </c>
      <c r="J12" s="49">
        <v>104.03</v>
      </c>
      <c r="K12" s="49">
        <v>104.03</v>
      </c>
      <c r="L12" s="49">
        <v>104.03</v>
      </c>
      <c r="M12" s="49">
        <v>104.03</v>
      </c>
      <c r="N12" s="49">
        <v>104.03</v>
      </c>
      <c r="O12" s="49">
        <v>104.03</v>
      </c>
      <c r="P12" s="49">
        <v>104.03</v>
      </c>
      <c r="Q12" s="49">
        <v>104.03</v>
      </c>
      <c r="R12" s="49">
        <v>63.462547302200001</v>
      </c>
      <c r="S12" s="49">
        <v>61.196365356400001</v>
      </c>
      <c r="T12" s="49">
        <v>56.6251831055</v>
      </c>
      <c r="U12" s="49">
        <v>51.861614227300002</v>
      </c>
      <c r="V12" s="49">
        <v>48.599063873299997</v>
      </c>
      <c r="W12" s="49">
        <v>47.458480835000003</v>
      </c>
      <c r="X12" s="49">
        <v>72.743377685499993</v>
      </c>
      <c r="Y12" s="49">
        <v>69.119056701700003</v>
      </c>
      <c r="Z12" s="49">
        <v>71.557098388699998</v>
      </c>
      <c r="AA12" s="49">
        <v>69.815582275400004</v>
      </c>
      <c r="AB12" s="49" t="s">
        <v>74</v>
      </c>
      <c r="AC12" s="49" t="s">
        <v>74</v>
      </c>
      <c r="AD12" s="49" t="s">
        <v>74</v>
      </c>
      <c r="AE12" s="49" t="s">
        <v>74</v>
      </c>
      <c r="AF12" s="49" t="s">
        <v>74</v>
      </c>
      <c r="AG12" s="49" t="s">
        <v>74</v>
      </c>
      <c r="AH12" s="49" t="s">
        <v>74</v>
      </c>
      <c r="AI12" s="49" t="s">
        <v>74</v>
      </c>
      <c r="AJ12" s="49" t="s">
        <v>74</v>
      </c>
      <c r="AK12" s="49" t="s">
        <v>74</v>
      </c>
      <c r="AL12" s="49" t="s">
        <v>306</v>
      </c>
      <c r="AM12" s="49">
        <v>0</v>
      </c>
      <c r="AN12" s="49">
        <v>0</v>
      </c>
      <c r="AO12" s="49">
        <v>0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49">
        <v>0</v>
      </c>
      <c r="AV12" s="49">
        <v>0</v>
      </c>
      <c r="AW12" s="49">
        <v>0</v>
      </c>
      <c r="AX12" s="49">
        <v>0</v>
      </c>
      <c r="AY12" s="49">
        <v>0</v>
      </c>
      <c r="AZ12" s="49">
        <v>0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97" t="s">
        <v>319</v>
      </c>
      <c r="BH12" s="98"/>
      <c r="BI12" s="98"/>
      <c r="BJ12" s="98"/>
      <c r="BK12" s="98"/>
      <c r="BL12" s="98"/>
      <c r="BM12" s="98"/>
      <c r="BN12" s="98"/>
      <c r="BO12" s="98"/>
      <c r="BP12" s="99"/>
      <c r="BQ12" s="49" t="s">
        <v>317</v>
      </c>
      <c r="BR12" s="51">
        <v>3.84</v>
      </c>
      <c r="BS12" s="102" t="s">
        <v>312</v>
      </c>
      <c r="BT12" s="94">
        <v>0.3</v>
      </c>
      <c r="BU12" s="53">
        <v>46997</v>
      </c>
      <c r="BV12" s="111"/>
      <c r="BW12" s="110"/>
      <c r="BX12" s="105">
        <v>104.03</v>
      </c>
      <c r="BY12" s="49">
        <v>104.03</v>
      </c>
      <c r="BZ12" s="49">
        <v>104.03</v>
      </c>
      <c r="CA12" s="97" t="s">
        <v>319</v>
      </c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9"/>
      <c r="CN12" s="7">
        <v>4</v>
      </c>
    </row>
    <row r="13" spans="2:92" x14ac:dyDescent="0.25">
      <c r="B13" s="6" t="s">
        <v>321</v>
      </c>
      <c r="C13" s="7" t="s">
        <v>305</v>
      </c>
      <c r="D13" s="10">
        <v>-33.878875333457799</v>
      </c>
      <c r="E13" s="10">
        <v>151.06583137891801</v>
      </c>
      <c r="F13" s="10">
        <v>-33.906791156528897</v>
      </c>
      <c r="G13" s="10">
        <v>151.183421903094</v>
      </c>
      <c r="H13" s="49">
        <v>104.03</v>
      </c>
      <c r="I13" s="49">
        <v>104.03</v>
      </c>
      <c r="J13" s="49">
        <v>104.03</v>
      </c>
      <c r="K13" s="49">
        <v>104.03</v>
      </c>
      <c r="L13" s="49">
        <v>104.03</v>
      </c>
      <c r="M13" s="49">
        <v>104.03</v>
      </c>
      <c r="N13" s="49">
        <v>104.03</v>
      </c>
      <c r="O13" s="49">
        <v>104.03</v>
      </c>
      <c r="P13" s="49">
        <v>104.03</v>
      </c>
      <c r="Q13" s="49">
        <v>104.03</v>
      </c>
      <c r="R13" s="49">
        <v>67.147323608400001</v>
      </c>
      <c r="S13" s="49">
        <v>64.436683654800007</v>
      </c>
      <c r="T13" s="49">
        <v>59.182506561300002</v>
      </c>
      <c r="U13" s="49">
        <v>56.958374023399998</v>
      </c>
      <c r="V13" s="49">
        <v>53.982208252</v>
      </c>
      <c r="W13" s="49">
        <v>45.138759612999998</v>
      </c>
      <c r="X13" s="49">
        <v>71.766220092799998</v>
      </c>
      <c r="Y13" s="49">
        <v>70.916122436500004</v>
      </c>
      <c r="Z13" s="49">
        <v>75.234939575200002</v>
      </c>
      <c r="AA13" s="49">
        <v>68.196441650400004</v>
      </c>
      <c r="AB13" s="49" t="s">
        <v>74</v>
      </c>
      <c r="AC13" s="49" t="s">
        <v>74</v>
      </c>
      <c r="AD13" s="49" t="s">
        <v>74</v>
      </c>
      <c r="AE13" s="49" t="s">
        <v>74</v>
      </c>
      <c r="AF13" s="49" t="s">
        <v>74</v>
      </c>
      <c r="AG13" s="49" t="s">
        <v>74</v>
      </c>
      <c r="AH13" s="49" t="s">
        <v>74</v>
      </c>
      <c r="AI13" s="49" t="s">
        <v>74</v>
      </c>
      <c r="AJ13" s="49" t="s">
        <v>74</v>
      </c>
      <c r="AK13" s="49" t="s">
        <v>74</v>
      </c>
      <c r="AL13" s="49" t="s">
        <v>306</v>
      </c>
      <c r="AM13" s="49">
        <v>0</v>
      </c>
      <c r="AN13" s="49">
        <v>0</v>
      </c>
      <c r="AO13" s="49">
        <v>0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49">
        <v>0</v>
      </c>
      <c r="AV13" s="49">
        <v>0</v>
      </c>
      <c r="AW13" s="49">
        <v>0</v>
      </c>
      <c r="AX13" s="49">
        <v>0</v>
      </c>
      <c r="AY13" s="49">
        <v>0</v>
      </c>
      <c r="AZ13" s="49">
        <v>0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97" t="s">
        <v>319</v>
      </c>
      <c r="BH13" s="98"/>
      <c r="BI13" s="98"/>
      <c r="BJ13" s="98"/>
      <c r="BK13" s="98"/>
      <c r="BL13" s="98"/>
      <c r="BM13" s="98"/>
      <c r="BN13" s="98"/>
      <c r="BO13" s="98"/>
      <c r="BP13" s="99"/>
      <c r="BQ13" s="49" t="s">
        <v>317</v>
      </c>
      <c r="BR13" s="28"/>
      <c r="BS13" s="106"/>
      <c r="BT13" s="100"/>
      <c r="BU13" s="29"/>
      <c r="BV13" s="111"/>
      <c r="BW13" s="110"/>
      <c r="BX13" s="105">
        <v>104.03</v>
      </c>
      <c r="BY13" s="49">
        <v>104.03</v>
      </c>
      <c r="BZ13" s="49">
        <v>104.03</v>
      </c>
      <c r="CA13" s="97" t="s">
        <v>319</v>
      </c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9"/>
      <c r="CN13" s="7">
        <v>4</v>
      </c>
    </row>
    <row r="14" spans="2:92" x14ac:dyDescent="0.25">
      <c r="B14" s="6" t="s">
        <v>322</v>
      </c>
      <c r="C14" s="7" t="s">
        <v>305</v>
      </c>
      <c r="D14" s="10">
        <v>-33.881452000000003</v>
      </c>
      <c r="E14" s="10">
        <v>151.20229</v>
      </c>
      <c r="F14" s="10">
        <v>-33.912278000000001</v>
      </c>
      <c r="G14" s="10">
        <v>151.19450000000001</v>
      </c>
      <c r="H14" s="49">
        <v>221.77</v>
      </c>
      <c r="I14" s="49">
        <v>221.77</v>
      </c>
      <c r="J14" s="49">
        <v>221.77</v>
      </c>
      <c r="K14" s="49">
        <v>221.77</v>
      </c>
      <c r="L14" s="49">
        <v>221.77</v>
      </c>
      <c r="M14" s="49">
        <v>221.77</v>
      </c>
      <c r="N14" s="49">
        <v>221.77</v>
      </c>
      <c r="O14" s="49">
        <v>221.77</v>
      </c>
      <c r="P14" s="49">
        <v>221.77</v>
      </c>
      <c r="Q14" s="49">
        <v>221.77</v>
      </c>
      <c r="R14" s="49">
        <v>139.101760864</v>
      </c>
      <c r="S14" s="49">
        <v>137.11622619600001</v>
      </c>
      <c r="T14" s="49">
        <v>136.727218628</v>
      </c>
      <c r="U14" s="49">
        <v>136.19996643100001</v>
      </c>
      <c r="V14" s="49">
        <v>134.387649536</v>
      </c>
      <c r="W14" s="49">
        <v>132.984619141</v>
      </c>
      <c r="X14" s="49">
        <v>130.141082764</v>
      </c>
      <c r="Y14" s="49">
        <v>127.381065369</v>
      </c>
      <c r="Z14" s="49">
        <v>128.88796997099999</v>
      </c>
      <c r="AA14" s="49">
        <v>125.415771484</v>
      </c>
      <c r="AB14" s="49" t="s">
        <v>74</v>
      </c>
      <c r="AC14" s="49" t="s">
        <v>74</v>
      </c>
      <c r="AD14" s="49" t="s">
        <v>74</v>
      </c>
      <c r="AE14" s="49" t="s">
        <v>74</v>
      </c>
      <c r="AF14" s="49" t="s">
        <v>74</v>
      </c>
      <c r="AG14" s="49" t="s">
        <v>74</v>
      </c>
      <c r="AH14" s="49" t="s">
        <v>74</v>
      </c>
      <c r="AI14" s="49" t="s">
        <v>74</v>
      </c>
      <c r="AJ14" s="49" t="s">
        <v>74</v>
      </c>
      <c r="AK14" s="49" t="s">
        <v>74</v>
      </c>
      <c r="AL14" s="49" t="s">
        <v>306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0</v>
      </c>
      <c r="AZ14" s="49">
        <v>0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97" t="s">
        <v>319</v>
      </c>
      <c r="BH14" s="98"/>
      <c r="BI14" s="98"/>
      <c r="BJ14" s="98"/>
      <c r="BK14" s="98"/>
      <c r="BL14" s="98"/>
      <c r="BM14" s="98"/>
      <c r="BN14" s="98"/>
      <c r="BO14" s="98"/>
      <c r="BP14" s="99"/>
      <c r="BQ14" s="49" t="s">
        <v>317</v>
      </c>
      <c r="BR14" s="38">
        <v>6.53</v>
      </c>
      <c r="BS14" s="112" t="s">
        <v>312</v>
      </c>
      <c r="BT14" s="113">
        <v>0.3</v>
      </c>
      <c r="BU14" s="46">
        <v>12571</v>
      </c>
      <c r="BV14" s="111"/>
      <c r="BW14" s="110"/>
      <c r="BX14" s="105">
        <v>221.77</v>
      </c>
      <c r="BY14" s="49">
        <v>221.77</v>
      </c>
      <c r="BZ14" s="49">
        <v>221.77</v>
      </c>
      <c r="CA14" s="97" t="s">
        <v>319</v>
      </c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9"/>
      <c r="CN14" s="7">
        <v>5</v>
      </c>
    </row>
    <row r="15" spans="2:92" x14ac:dyDescent="0.25">
      <c r="B15" s="6" t="s">
        <v>323</v>
      </c>
      <c r="C15" s="7" t="s">
        <v>305</v>
      </c>
      <c r="D15" s="10">
        <v>-33.9150144165379</v>
      </c>
      <c r="E15" s="10">
        <v>151.18719192268401</v>
      </c>
      <c r="F15" s="10">
        <v>-33.881452000000003</v>
      </c>
      <c r="G15" s="10">
        <v>151.20229</v>
      </c>
      <c r="H15" s="49">
        <v>225.2</v>
      </c>
      <c r="I15" s="49">
        <v>225.2</v>
      </c>
      <c r="J15" s="49">
        <v>225.2</v>
      </c>
      <c r="K15" s="49">
        <v>225.2</v>
      </c>
      <c r="L15" s="49">
        <v>225.2</v>
      </c>
      <c r="M15" s="49">
        <v>225.2</v>
      </c>
      <c r="N15" s="49">
        <v>225.2</v>
      </c>
      <c r="O15" s="49">
        <v>225.2</v>
      </c>
      <c r="P15" s="49">
        <v>225.2</v>
      </c>
      <c r="Q15" s="49">
        <v>225.2</v>
      </c>
      <c r="R15" s="49">
        <v>124.141662598</v>
      </c>
      <c r="S15" s="49">
        <v>122.62355804400001</v>
      </c>
      <c r="T15" s="49">
        <v>122.83793640099999</v>
      </c>
      <c r="U15" s="49">
        <v>124.109268188</v>
      </c>
      <c r="V15" s="49">
        <v>124.148178101</v>
      </c>
      <c r="W15" s="49">
        <v>124.500617981</v>
      </c>
      <c r="X15" s="49">
        <v>124.262649536</v>
      </c>
      <c r="Y15" s="49">
        <v>123.90180206300001</v>
      </c>
      <c r="Z15" s="49">
        <v>126.462524414</v>
      </c>
      <c r="AA15" s="49">
        <v>123.446502686</v>
      </c>
      <c r="AB15" s="49" t="s">
        <v>74</v>
      </c>
      <c r="AC15" s="49" t="s">
        <v>74</v>
      </c>
      <c r="AD15" s="49" t="s">
        <v>74</v>
      </c>
      <c r="AE15" s="49" t="s">
        <v>74</v>
      </c>
      <c r="AF15" s="49" t="s">
        <v>74</v>
      </c>
      <c r="AG15" s="49" t="s">
        <v>74</v>
      </c>
      <c r="AH15" s="49" t="s">
        <v>74</v>
      </c>
      <c r="AI15" s="49" t="s">
        <v>74</v>
      </c>
      <c r="AJ15" s="49" t="s">
        <v>74</v>
      </c>
      <c r="AK15" s="49" t="s">
        <v>74</v>
      </c>
      <c r="AL15" s="49" t="s">
        <v>306</v>
      </c>
      <c r="AM15" s="49">
        <v>0</v>
      </c>
      <c r="AN15" s="49">
        <v>0</v>
      </c>
      <c r="AO15" s="49">
        <v>0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49">
        <v>0</v>
      </c>
      <c r="AV15" s="49">
        <v>0</v>
      </c>
      <c r="AW15" s="49">
        <v>0</v>
      </c>
      <c r="AX15" s="49">
        <v>0</v>
      </c>
      <c r="AY15" s="49">
        <v>0</v>
      </c>
      <c r="AZ15" s="49">
        <v>0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97" t="s">
        <v>319</v>
      </c>
      <c r="BH15" s="98"/>
      <c r="BI15" s="98"/>
      <c r="BJ15" s="98"/>
      <c r="BK15" s="98"/>
      <c r="BL15" s="98"/>
      <c r="BM15" s="98"/>
      <c r="BN15" s="98"/>
      <c r="BO15" s="98"/>
      <c r="BP15" s="99"/>
      <c r="BQ15" s="49" t="s">
        <v>317</v>
      </c>
      <c r="BR15" s="38">
        <v>1.26</v>
      </c>
      <c r="BS15" s="112" t="s">
        <v>312</v>
      </c>
      <c r="BT15" s="113">
        <v>0.3</v>
      </c>
      <c r="BU15" s="46">
        <v>12571</v>
      </c>
      <c r="BV15" s="114"/>
      <c r="BW15" s="115"/>
      <c r="BX15" s="105">
        <v>225.2</v>
      </c>
      <c r="BY15" s="49">
        <v>225.2</v>
      </c>
      <c r="BZ15" s="49">
        <v>225.2</v>
      </c>
      <c r="CA15" s="97" t="s">
        <v>319</v>
      </c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9"/>
      <c r="CN15" s="7">
        <v>5</v>
      </c>
    </row>
    <row r="16" spans="2:92" x14ac:dyDescent="0.25">
      <c r="B16" s="6" t="s">
        <v>324</v>
      </c>
      <c r="C16" s="7" t="s">
        <v>305</v>
      </c>
      <c r="D16" s="10">
        <v>-33.9150144165379</v>
      </c>
      <c r="E16" s="10">
        <v>151.18719192268401</v>
      </c>
      <c r="F16" s="10">
        <v>-33.969513999999997</v>
      </c>
      <c r="G16" s="10">
        <v>151.22888</v>
      </c>
      <c r="H16" s="49">
        <v>195.48</v>
      </c>
      <c r="I16" s="49">
        <v>195.48</v>
      </c>
      <c r="J16" s="49">
        <v>195.48</v>
      </c>
      <c r="K16" s="49">
        <v>195.48</v>
      </c>
      <c r="L16" s="49">
        <v>195.48</v>
      </c>
      <c r="M16" s="49">
        <v>195.48</v>
      </c>
      <c r="N16" s="49">
        <v>195.48</v>
      </c>
      <c r="O16" s="49">
        <v>195.48</v>
      </c>
      <c r="P16" s="49">
        <v>195.48</v>
      </c>
      <c r="Q16" s="49">
        <v>195.48</v>
      </c>
      <c r="R16" s="49">
        <v>159.07623290999999</v>
      </c>
      <c r="S16" s="49">
        <v>159.171264648</v>
      </c>
      <c r="T16" s="49">
        <v>151.71710205100001</v>
      </c>
      <c r="U16" s="49">
        <v>141.86602783199999</v>
      </c>
      <c r="V16" s="49">
        <v>134.07742309599999</v>
      </c>
      <c r="W16" s="49">
        <v>130.34512329099999</v>
      </c>
      <c r="X16" s="49">
        <v>162.29832458499999</v>
      </c>
      <c r="Y16" s="49">
        <v>149.907440186</v>
      </c>
      <c r="Z16" s="49">
        <v>144.36802673299999</v>
      </c>
      <c r="AA16" s="49">
        <v>140.236053467</v>
      </c>
      <c r="AB16" s="49" t="s">
        <v>74</v>
      </c>
      <c r="AC16" s="49" t="s">
        <v>74</v>
      </c>
      <c r="AD16" s="49" t="s">
        <v>74</v>
      </c>
      <c r="AE16" s="49" t="s">
        <v>74</v>
      </c>
      <c r="AF16" s="49" t="s">
        <v>74</v>
      </c>
      <c r="AG16" s="49" t="s">
        <v>74</v>
      </c>
      <c r="AH16" s="49" t="s">
        <v>74</v>
      </c>
      <c r="AI16" s="49" t="s">
        <v>74</v>
      </c>
      <c r="AJ16" s="49" t="s">
        <v>74</v>
      </c>
      <c r="AK16" s="49" t="s">
        <v>74</v>
      </c>
      <c r="AL16" s="49" t="s">
        <v>306</v>
      </c>
      <c r="AM16" s="49">
        <v>0</v>
      </c>
      <c r="AN16" s="49">
        <v>0</v>
      </c>
      <c r="AO16" s="49">
        <v>0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49">
        <v>0</v>
      </c>
      <c r="AX16" s="49">
        <v>0</v>
      </c>
      <c r="AY16" s="49">
        <v>0</v>
      </c>
      <c r="AZ16" s="49">
        <v>0</v>
      </c>
      <c r="BA16" s="49">
        <v>0</v>
      </c>
      <c r="BB16" s="49">
        <v>0</v>
      </c>
      <c r="BC16" s="49">
        <v>0</v>
      </c>
      <c r="BD16" s="49">
        <v>0</v>
      </c>
      <c r="BE16" s="49">
        <v>0</v>
      </c>
      <c r="BF16" s="49">
        <v>0</v>
      </c>
      <c r="BG16" s="49">
        <v>0</v>
      </c>
      <c r="BH16" s="49">
        <v>0</v>
      </c>
      <c r="BI16" s="49">
        <v>0</v>
      </c>
      <c r="BJ16" s="49">
        <v>0</v>
      </c>
      <c r="BK16" s="49">
        <v>0</v>
      </c>
      <c r="BL16" s="49">
        <v>0</v>
      </c>
      <c r="BM16" s="49">
        <v>171.97111353290978</v>
      </c>
      <c r="BN16" s="49">
        <v>218.4140234032634</v>
      </c>
      <c r="BO16" s="49">
        <v>237.4307063843533</v>
      </c>
      <c r="BP16" s="49">
        <v>257.79874261445025</v>
      </c>
      <c r="BQ16" s="49" t="s">
        <v>325</v>
      </c>
      <c r="BR16" s="38">
        <v>23.6</v>
      </c>
      <c r="BS16" s="38">
        <f>BR16*0.002</f>
        <v>4.7200000000000006E-2</v>
      </c>
      <c r="BT16" s="113">
        <v>0.3</v>
      </c>
      <c r="BU16" s="46">
        <v>48549</v>
      </c>
      <c r="BV16" s="116" t="s">
        <v>219</v>
      </c>
      <c r="BW16" s="117">
        <f>BR16*0.037/(1+0.037)</f>
        <v>0.84204435872709749</v>
      </c>
      <c r="BX16" s="49">
        <v>195.48</v>
      </c>
      <c r="BY16" s="49">
        <v>195.48</v>
      </c>
      <c r="BZ16" s="49">
        <v>195.48</v>
      </c>
      <c r="CA16" s="91">
        <v>189523.50688788158</v>
      </c>
      <c r="CB16" s="91">
        <v>198722.59746488743</v>
      </c>
      <c r="CC16" s="91">
        <v>208241.30351120888</v>
      </c>
      <c r="CD16" s="91">
        <v>217052.80462677791</v>
      </c>
      <c r="CE16" s="91">
        <v>227175.59674201725</v>
      </c>
      <c r="CF16" s="91">
        <v>237629.67060111606</v>
      </c>
      <c r="CG16" s="91">
        <v>7316776.0843846099</v>
      </c>
      <c r="CH16" s="91">
        <v>9236833.1906432789</v>
      </c>
      <c r="CI16" s="91">
        <v>10029931.761883508</v>
      </c>
      <c r="CJ16" s="91">
        <v>10878922.199317591</v>
      </c>
      <c r="CK16" s="88">
        <v>41102</v>
      </c>
      <c r="CL16" s="96">
        <v>0.98644792718668639</v>
      </c>
      <c r="CM16" s="96">
        <v>2.7025970607854424E-3</v>
      </c>
      <c r="CN16" s="7">
        <v>6</v>
      </c>
    </row>
    <row r="17" spans="2:92" x14ac:dyDescent="0.25">
      <c r="B17" s="6" t="s">
        <v>326</v>
      </c>
      <c r="C17" s="7" t="s">
        <v>305</v>
      </c>
      <c r="D17" s="10">
        <v>-33.9150144165379</v>
      </c>
      <c r="E17" s="10">
        <v>151.18719192268401</v>
      </c>
      <c r="F17" s="10">
        <v>-33.912278000000001</v>
      </c>
      <c r="G17" s="10">
        <v>151.19450000000001</v>
      </c>
      <c r="H17" s="49">
        <v>225.2</v>
      </c>
      <c r="I17" s="49">
        <v>225.2</v>
      </c>
      <c r="J17" s="49">
        <v>225.2</v>
      </c>
      <c r="K17" s="49">
        <v>225.2</v>
      </c>
      <c r="L17" s="49">
        <v>225.2</v>
      </c>
      <c r="M17" s="49">
        <v>225.2</v>
      </c>
      <c r="N17" s="49">
        <v>225.2</v>
      </c>
      <c r="O17" s="49">
        <v>225.2</v>
      </c>
      <c r="P17" s="49">
        <v>225.2</v>
      </c>
      <c r="Q17" s="49">
        <v>225.2</v>
      </c>
      <c r="R17" s="49">
        <v>113.29225921600001</v>
      </c>
      <c r="S17" s="49">
        <v>116.40315246599999</v>
      </c>
      <c r="T17" s="49">
        <v>123.61866760300001</v>
      </c>
      <c r="U17" s="49">
        <v>150.52081298799999</v>
      </c>
      <c r="V17" s="49">
        <v>177.14271545400001</v>
      </c>
      <c r="W17" s="49">
        <v>203.696044922</v>
      </c>
      <c r="X17" s="49">
        <v>254.25518798799999</v>
      </c>
      <c r="Y17" s="49">
        <v>287.72332763700001</v>
      </c>
      <c r="Z17" s="49">
        <v>317.09268188499999</v>
      </c>
      <c r="AA17" s="49">
        <v>311.32098388700001</v>
      </c>
      <c r="AB17" s="49" t="s">
        <v>74</v>
      </c>
      <c r="AC17" s="49" t="s">
        <v>74</v>
      </c>
      <c r="AD17" s="49" t="s">
        <v>74</v>
      </c>
      <c r="AE17" s="49" t="s">
        <v>74</v>
      </c>
      <c r="AF17" s="49" t="s">
        <v>74</v>
      </c>
      <c r="AG17" s="49" t="s">
        <v>74</v>
      </c>
      <c r="AH17" s="49" t="s">
        <v>74</v>
      </c>
      <c r="AI17" s="49" t="s">
        <v>74</v>
      </c>
      <c r="AJ17" s="49" t="s">
        <v>74</v>
      </c>
      <c r="AK17" s="49" t="s">
        <v>74</v>
      </c>
      <c r="AL17" s="49" t="s">
        <v>306</v>
      </c>
      <c r="AM17" s="49">
        <v>0</v>
      </c>
      <c r="AN17" s="49">
        <v>0</v>
      </c>
      <c r="AO17" s="49">
        <v>0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49">
        <v>0</v>
      </c>
      <c r="AV17" s="49">
        <v>0</v>
      </c>
      <c r="AW17" s="49">
        <v>0</v>
      </c>
      <c r="AX17" s="49">
        <v>0</v>
      </c>
      <c r="AY17" s="49">
        <v>0</v>
      </c>
      <c r="AZ17" s="49">
        <v>0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49">
        <v>0.6243301281653173</v>
      </c>
      <c r="BH17" s="49">
        <v>0.66617866804397263</v>
      </c>
      <c r="BI17" s="49">
        <v>0.74032056552575642</v>
      </c>
      <c r="BJ17" s="49">
        <v>0.84353646942399152</v>
      </c>
      <c r="BK17" s="49">
        <v>0.88923663069945447</v>
      </c>
      <c r="BL17" s="49">
        <v>0.92068880295149913</v>
      </c>
      <c r="BM17" s="49">
        <v>0.94524570650108619</v>
      </c>
      <c r="BN17" s="49">
        <v>0.95172841784803497</v>
      </c>
      <c r="BO17" s="49">
        <v>0.95907290332453599</v>
      </c>
      <c r="BP17" s="49">
        <v>0.97898255596648598</v>
      </c>
      <c r="BQ17" s="49" t="s">
        <v>327</v>
      </c>
      <c r="BR17" s="38">
        <v>7.5</v>
      </c>
      <c r="BS17" s="38">
        <f t="shared" ref="BS17:BS18" si="0">BR17*0.002</f>
        <v>1.4999999999999999E-2</v>
      </c>
      <c r="BT17" s="113">
        <v>0.3</v>
      </c>
      <c r="BU17" s="46">
        <v>49096</v>
      </c>
      <c r="BV17" s="116">
        <v>2</v>
      </c>
      <c r="BW17" s="117">
        <f t="shared" ref="BW17:BW18" si="1">BR17*0.037/(1+0.037)</f>
        <v>0.26759884281581486</v>
      </c>
      <c r="BX17" s="49">
        <v>225.2</v>
      </c>
      <c r="BY17" s="49">
        <v>225.2</v>
      </c>
      <c r="BZ17" s="49">
        <v>225.2</v>
      </c>
      <c r="CA17" s="91">
        <v>35797.578868269629</v>
      </c>
      <c r="CB17" s="91">
        <v>37724.354353452021</v>
      </c>
      <c r="CC17" s="91">
        <v>40985.201341370703</v>
      </c>
      <c r="CD17" s="91">
        <v>45448.41053919361</v>
      </c>
      <c r="CE17" s="91">
        <v>47553.765035087825</v>
      </c>
      <c r="CF17" s="91">
        <v>49080.253205965841</v>
      </c>
      <c r="CG17" s="91">
        <v>50330.090707800984</v>
      </c>
      <c r="CH17" s="91">
        <v>50844.493160771395</v>
      </c>
      <c r="CI17" s="91">
        <v>51400.41743424505</v>
      </c>
      <c r="CJ17" s="91">
        <v>52479.570809265409</v>
      </c>
      <c r="CK17" s="88">
        <v>41102</v>
      </c>
      <c r="CL17" s="96">
        <v>0.22368200741725386</v>
      </c>
      <c r="CM17" s="96">
        <v>6.1282741758151747E-4</v>
      </c>
      <c r="CN17" s="7">
        <v>7</v>
      </c>
    </row>
    <row r="18" spans="2:92" x14ac:dyDescent="0.25">
      <c r="B18" s="6" t="s">
        <v>328</v>
      </c>
      <c r="C18" s="7" t="s">
        <v>305</v>
      </c>
      <c r="D18" s="10" t="s">
        <v>329</v>
      </c>
      <c r="E18" s="10">
        <v>151.23004</v>
      </c>
      <c r="F18" s="10">
        <v>-33.942152999999998</v>
      </c>
      <c r="G18" s="10">
        <v>151.23796999999999</v>
      </c>
      <c r="H18" s="49">
        <v>225.2</v>
      </c>
      <c r="I18" s="49">
        <v>225.2</v>
      </c>
      <c r="J18" s="49">
        <v>225.2</v>
      </c>
      <c r="K18" s="49">
        <v>225.2</v>
      </c>
      <c r="L18" s="49">
        <v>225.2</v>
      </c>
      <c r="M18" s="49">
        <v>225.2</v>
      </c>
      <c r="N18" s="49">
        <v>225.2</v>
      </c>
      <c r="O18" s="49">
        <v>225.2</v>
      </c>
      <c r="P18" s="49">
        <v>225.2</v>
      </c>
      <c r="Q18" s="49">
        <v>225.2</v>
      </c>
      <c r="R18" s="49">
        <v>88.203071594199997</v>
      </c>
      <c r="S18" s="49">
        <v>85.595619201700003</v>
      </c>
      <c r="T18" s="49">
        <v>83.365295410200005</v>
      </c>
      <c r="U18" s="49">
        <v>83.285827636700006</v>
      </c>
      <c r="V18" s="49">
        <v>82.565170288100006</v>
      </c>
      <c r="W18" s="49">
        <v>81.679786682100001</v>
      </c>
      <c r="X18" s="49">
        <v>90.040687560999999</v>
      </c>
      <c r="Y18" s="49">
        <v>81.478187560999999</v>
      </c>
      <c r="Z18" s="49">
        <v>84.2886886597</v>
      </c>
      <c r="AA18" s="49">
        <v>81.049568176299999</v>
      </c>
      <c r="AB18" s="49" t="s">
        <v>74</v>
      </c>
      <c r="AC18" s="49" t="s">
        <v>74</v>
      </c>
      <c r="AD18" s="49" t="s">
        <v>74</v>
      </c>
      <c r="AE18" s="49" t="s">
        <v>74</v>
      </c>
      <c r="AF18" s="49" t="s">
        <v>74</v>
      </c>
      <c r="AG18" s="49" t="s">
        <v>74</v>
      </c>
      <c r="AH18" s="49" t="s">
        <v>74</v>
      </c>
      <c r="AI18" s="49" t="s">
        <v>74</v>
      </c>
      <c r="AJ18" s="49" t="s">
        <v>74</v>
      </c>
      <c r="AK18" s="49" t="s">
        <v>74</v>
      </c>
      <c r="AL18" s="49" t="s">
        <v>306</v>
      </c>
      <c r="AM18" s="49">
        <v>0</v>
      </c>
      <c r="AN18" s="49">
        <v>0</v>
      </c>
      <c r="AO18" s="49">
        <v>0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49">
        <v>0</v>
      </c>
      <c r="AV18" s="49">
        <v>0</v>
      </c>
      <c r="AW18" s="49">
        <v>0</v>
      </c>
      <c r="AX18" s="49">
        <v>0</v>
      </c>
      <c r="AY18" s="49">
        <v>0</v>
      </c>
      <c r="AZ18" s="49">
        <v>0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49">
        <v>1.237010239834786</v>
      </c>
      <c r="BH18" s="49">
        <v>1.4303688924314488</v>
      </c>
      <c r="BI18" s="49">
        <v>1.5846515783441468</v>
      </c>
      <c r="BJ18" s="49">
        <v>1.752082042629064</v>
      </c>
      <c r="BK18" s="49">
        <v>2.0178794932491999</v>
      </c>
      <c r="BL18" s="49">
        <v>2.2625858027100141</v>
      </c>
      <c r="BM18" s="49">
        <v>2.4755559036177561</v>
      </c>
      <c r="BN18" s="49">
        <v>2.6192061257842538</v>
      </c>
      <c r="BO18" s="49">
        <v>2.8321454422196166</v>
      </c>
      <c r="BP18" s="49">
        <v>3.0880915010916707</v>
      </c>
      <c r="BQ18" s="49" t="s">
        <v>330</v>
      </c>
      <c r="BR18" s="38">
        <v>10.1</v>
      </c>
      <c r="BS18" s="38">
        <f t="shared" si="0"/>
        <v>2.0199999999999999E-2</v>
      </c>
      <c r="BT18" s="113">
        <v>0.3</v>
      </c>
      <c r="BU18" s="46">
        <v>12571</v>
      </c>
      <c r="BV18" s="118" t="s">
        <v>219</v>
      </c>
      <c r="BW18" s="117">
        <f t="shared" si="1"/>
        <v>0.36036644165863069</v>
      </c>
      <c r="BX18" s="49">
        <v>225.2</v>
      </c>
      <c r="BY18" s="49">
        <v>225.2</v>
      </c>
      <c r="BZ18" s="49">
        <v>225.2</v>
      </c>
      <c r="CA18" s="91">
        <v>161588.9819121272</v>
      </c>
      <c r="CB18" s="91">
        <v>173019.67624888392</v>
      </c>
      <c r="CC18" s="91">
        <v>183009.40584764938</v>
      </c>
      <c r="CD18" s="91">
        <v>193652.39187427147</v>
      </c>
      <c r="CE18" s="91">
        <v>208325.37871057406</v>
      </c>
      <c r="CF18" s="91">
        <v>222278.81936974972</v>
      </c>
      <c r="CG18" s="91">
        <v>235089.86797826254</v>
      </c>
      <c r="CH18" s="91">
        <v>245274.21771384732</v>
      </c>
      <c r="CI18" s="91">
        <v>258334.05193581688</v>
      </c>
      <c r="CJ18" s="91">
        <v>273235.17774250871</v>
      </c>
      <c r="CK18" s="88">
        <v>39861</v>
      </c>
      <c r="CL18" s="96">
        <v>0.2266780380511339</v>
      </c>
      <c r="CM18" s="96">
        <v>6.2103572068803803E-4</v>
      </c>
      <c r="CN18" s="7">
        <v>8</v>
      </c>
    </row>
    <row r="19" spans="2:92" x14ac:dyDescent="0.25">
      <c r="B19" s="6"/>
      <c r="C19" s="7"/>
      <c r="D19" s="10"/>
      <c r="E19" s="10"/>
      <c r="F19" s="10"/>
      <c r="G19" s="10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89"/>
      <c r="BS19" s="89"/>
      <c r="BT19" s="89"/>
      <c r="BU19" s="73"/>
      <c r="BV19" s="119"/>
      <c r="BW19" s="11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96"/>
      <c r="CM19" s="96"/>
      <c r="CN19" s="49"/>
    </row>
    <row r="20" spans="2:92" x14ac:dyDescent="0.25">
      <c r="B20" s="6"/>
      <c r="C20" s="7"/>
      <c r="D20" s="10"/>
      <c r="E20" s="10"/>
      <c r="F20" s="10"/>
      <c r="G20" s="10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89"/>
      <c r="BS20" s="89"/>
      <c r="BT20" s="89"/>
      <c r="BU20" s="73"/>
      <c r="BV20" s="119"/>
      <c r="BW20" s="11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96"/>
      <c r="CM20" s="96"/>
      <c r="CN20" s="49"/>
    </row>
    <row r="22" spans="2:92" x14ac:dyDescent="0.25">
      <c r="B22" s="1" t="s">
        <v>331</v>
      </c>
    </row>
    <row r="23" spans="2:92" x14ac:dyDescent="0.25">
      <c r="B23" s="1" t="s">
        <v>332</v>
      </c>
    </row>
    <row r="25" spans="2:92" x14ac:dyDescent="0.25">
      <c r="BS25" s="120"/>
    </row>
    <row r="26" spans="2:92" x14ac:dyDescent="0.25">
      <c r="BS26" s="120"/>
    </row>
  </sheetData>
  <mergeCells count="38">
    <mergeCell ref="CA13:CM13"/>
    <mergeCell ref="BG14:BP14"/>
    <mergeCell ref="CA14:CM14"/>
    <mergeCell ref="BG15:BP15"/>
    <mergeCell ref="CA15:CM15"/>
    <mergeCell ref="BW10:BW15"/>
    <mergeCell ref="CA10:CM10"/>
    <mergeCell ref="BG11:BP11"/>
    <mergeCell ref="CA11:CM11"/>
    <mergeCell ref="BG12:BP12"/>
    <mergeCell ref="BR12:BR13"/>
    <mergeCell ref="BS12:BS13"/>
    <mergeCell ref="BT12:BT13"/>
    <mergeCell ref="BU12:BU13"/>
    <mergeCell ref="CA12:CM12"/>
    <mergeCell ref="BG10:BP10"/>
    <mergeCell ref="BR10:BR11"/>
    <mergeCell ref="BS10:BS11"/>
    <mergeCell ref="BT10:BT11"/>
    <mergeCell ref="BU10:BU11"/>
    <mergeCell ref="BV10:BV15"/>
    <mergeCell ref="BG13:BP13"/>
    <mergeCell ref="BG7:BP7"/>
    <mergeCell ref="CA7:CM7"/>
    <mergeCell ref="BR8:BR9"/>
    <mergeCell ref="BS8:BS9"/>
    <mergeCell ref="BT8:BT9"/>
    <mergeCell ref="BU8:BU9"/>
    <mergeCell ref="BV8:BV9"/>
    <mergeCell ref="BW8:BW9"/>
    <mergeCell ref="BG9:BP9"/>
    <mergeCell ref="CA9:CM9"/>
    <mergeCell ref="BR6:BR7"/>
    <mergeCell ref="BS6:BS7"/>
    <mergeCell ref="BT6:BT7"/>
    <mergeCell ref="BU6:BU7"/>
    <mergeCell ref="BV6:BV7"/>
    <mergeCell ref="BW6:BW7"/>
  </mergeCells>
  <pageMargins left="0.7" right="0.7" top="0.75" bottom="0.75" header="0.3" footer="0.3"/>
  <headerFooter>
    <oddFooter>&amp;L_x000D_&amp;1#&amp;"Calibri"&amp;8&amp;K000000 For Official use only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 Limitations DAPR</vt:lpstr>
      <vt:lpstr>System Limitations TAPR - STS</vt:lpstr>
      <vt:lpstr>System Limitations TAPR - 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Nguyen</dc:creator>
  <cp:lastModifiedBy>Nancy Nguyen</cp:lastModifiedBy>
  <dcterms:created xsi:type="dcterms:W3CDTF">2025-12-16T01:11:12Z</dcterms:created>
  <dcterms:modified xsi:type="dcterms:W3CDTF">2025-12-16T01:12:56Z</dcterms:modified>
</cp:coreProperties>
</file>